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novy2\Desktop\"/>
    </mc:Choice>
  </mc:AlternateContent>
  <xr:revisionPtr revIDLastSave="0" documentId="8_{55CD676C-1F7A-437E-BE9D-ABA578BFDD7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kapitulace stavby" sheetId="1" r:id="rId1"/>
    <sheet name="01 - Oprava provizorního ..." sheetId="2" r:id="rId2"/>
    <sheet name="02 - VON" sheetId="3" r:id="rId3"/>
  </sheets>
  <definedNames>
    <definedName name="_xlnm._FilterDatabase" localSheetId="1" hidden="1">'01 - Oprava provizorního ...'!$C$118:$K$160</definedName>
    <definedName name="_xlnm._FilterDatabase" localSheetId="2" hidden="1">'02 - VON'!$C$117:$K$123</definedName>
    <definedName name="_xlnm.Print_Titles" localSheetId="1">'01 - Oprava provizorního ...'!$118:$118</definedName>
    <definedName name="_xlnm.Print_Titles" localSheetId="2">'02 - VON'!$117:$117</definedName>
    <definedName name="_xlnm.Print_Titles" localSheetId="0">'Rekapitulace stavby'!$92:$92</definedName>
    <definedName name="_xlnm.Print_Area" localSheetId="1">'01 - Oprava provizorního ...'!$C$106:$J$160</definedName>
    <definedName name="_xlnm.Print_Area" localSheetId="2">'02 - VON'!$C$105:$J$123</definedName>
    <definedName name="_xlnm.Print_Area" localSheetId="0">'Rekapitulace stavby'!$D$4:$AO$76,'Rekapitulace stavby'!$C$82:$AQ$97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/>
  <c r="BI121" i="3"/>
  <c r="F37" i="3" s="1"/>
  <c r="BD96" i="1" s="1"/>
  <c r="BH121" i="3"/>
  <c r="F36" i="3" s="1"/>
  <c r="BC96" i="1" s="1"/>
  <c r="BG121" i="3"/>
  <c r="F35" i="3" s="1"/>
  <c r="BB96" i="1" s="1"/>
  <c r="BF121" i="3"/>
  <c r="F34" i="3" s="1"/>
  <c r="BA96" i="1" s="1"/>
  <c r="T121" i="3"/>
  <c r="T120" i="3" s="1"/>
  <c r="T119" i="3" s="1"/>
  <c r="T118" i="3" s="1"/>
  <c r="R121" i="3"/>
  <c r="R120" i="3"/>
  <c r="R119" i="3"/>
  <c r="R118" i="3"/>
  <c r="P121" i="3"/>
  <c r="P120" i="3" s="1"/>
  <c r="P119" i="3" s="1"/>
  <c r="P118" i="3" s="1"/>
  <c r="AU96" i="1" s="1"/>
  <c r="J115" i="3"/>
  <c r="J114" i="3"/>
  <c r="F114" i="3"/>
  <c r="F112" i="3"/>
  <c r="E110" i="3"/>
  <c r="J92" i="3"/>
  <c r="J91" i="3"/>
  <c r="F91" i="3"/>
  <c r="F89" i="3"/>
  <c r="E87" i="3"/>
  <c r="J18" i="3"/>
  <c r="E18" i="3"/>
  <c r="F115" i="3" s="1"/>
  <c r="J17" i="3"/>
  <c r="J12" i="3"/>
  <c r="J89" i="3" s="1"/>
  <c r="E7" i="3"/>
  <c r="E85" i="3" s="1"/>
  <c r="J37" i="2"/>
  <c r="J36" i="2"/>
  <c r="AY95" i="1" s="1"/>
  <c r="J35" i="2"/>
  <c r="AX95" i="1" s="1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29" i="2"/>
  <c r="BH129" i="2"/>
  <c r="BG129" i="2"/>
  <c r="BF129" i="2"/>
  <c r="T129" i="2"/>
  <c r="R129" i="2"/>
  <c r="P129" i="2"/>
  <c r="BI125" i="2"/>
  <c r="BH125" i="2"/>
  <c r="BG125" i="2"/>
  <c r="BF125" i="2"/>
  <c r="T125" i="2"/>
  <c r="R125" i="2"/>
  <c r="P125" i="2"/>
  <c r="BI121" i="2"/>
  <c r="BH121" i="2"/>
  <c r="BG121" i="2"/>
  <c r="BF121" i="2"/>
  <c r="T121" i="2"/>
  <c r="R121" i="2"/>
  <c r="P121" i="2"/>
  <c r="J116" i="2"/>
  <c r="J115" i="2"/>
  <c r="F115" i="2"/>
  <c r="F113" i="2"/>
  <c r="E111" i="2"/>
  <c r="J92" i="2"/>
  <c r="J91" i="2"/>
  <c r="F91" i="2"/>
  <c r="F89" i="2"/>
  <c r="E87" i="2"/>
  <c r="J18" i="2"/>
  <c r="E18" i="2"/>
  <c r="F116" i="2" s="1"/>
  <c r="J17" i="2"/>
  <c r="J12" i="2"/>
  <c r="J113" i="2" s="1"/>
  <c r="E7" i="2"/>
  <c r="E109" i="2" s="1"/>
  <c r="L90" i="1"/>
  <c r="AM90" i="1"/>
  <c r="AM89" i="1"/>
  <c r="L89" i="1"/>
  <c r="AM87" i="1"/>
  <c r="L87" i="1"/>
  <c r="L85" i="1"/>
  <c r="L84" i="1"/>
  <c r="BK147" i="2"/>
  <c r="J129" i="2"/>
  <c r="J147" i="2"/>
  <c r="J121" i="2"/>
  <c r="J159" i="2"/>
  <c r="BK129" i="2"/>
  <c r="J150" i="2"/>
  <c r="J139" i="2"/>
  <c r="AS94" i="1"/>
  <c r="BK142" i="2"/>
  <c r="BK121" i="2"/>
  <c r="J121" i="3"/>
  <c r="BK156" i="2"/>
  <c r="J136" i="2"/>
  <c r="J142" i="2"/>
  <c r="BK153" i="2"/>
  <c r="J156" i="2"/>
  <c r="BK139" i="2"/>
  <c r="J125" i="2"/>
  <c r="BK150" i="2"/>
  <c r="BK133" i="2"/>
  <c r="BK121" i="3"/>
  <c r="J153" i="2"/>
  <c r="J133" i="2"/>
  <c r="BK159" i="2"/>
  <c r="BK136" i="2"/>
  <c r="BK125" i="2"/>
  <c r="BK124" i="2" l="1"/>
  <c r="BK120" i="2" s="1"/>
  <c r="J120" i="2" s="1"/>
  <c r="J97" i="2" s="1"/>
  <c r="R146" i="2"/>
  <c r="T124" i="2"/>
  <c r="T120" i="2" s="1"/>
  <c r="P124" i="2"/>
  <c r="P120" i="2" s="1"/>
  <c r="R124" i="2"/>
  <c r="R120" i="2" s="1"/>
  <c r="T146" i="2"/>
  <c r="P146" i="2"/>
  <c r="BK146" i="2"/>
  <c r="J146" i="2" s="1"/>
  <c r="J99" i="2" s="1"/>
  <c r="BK120" i="3"/>
  <c r="J120" i="3" s="1"/>
  <c r="J98" i="3" s="1"/>
  <c r="E108" i="3"/>
  <c r="F92" i="3"/>
  <c r="J112" i="3"/>
  <c r="BE121" i="3"/>
  <c r="J33" i="3" s="1"/>
  <c r="AV96" i="1" s="1"/>
  <c r="BE156" i="2"/>
  <c r="E85" i="2"/>
  <c r="J89" i="2"/>
  <c r="BE121" i="2"/>
  <c r="BE125" i="2"/>
  <c r="F92" i="2"/>
  <c r="BE129" i="2"/>
  <c r="BE133" i="2"/>
  <c r="BE136" i="2"/>
  <c r="BE139" i="2"/>
  <c r="BE142" i="2"/>
  <c r="BE147" i="2"/>
  <c r="BE150" i="2"/>
  <c r="BE153" i="2"/>
  <c r="BE159" i="2"/>
  <c r="J34" i="2"/>
  <c r="AW95" i="1" s="1"/>
  <c r="F34" i="2"/>
  <c r="BA95" i="1" s="1"/>
  <c r="BA94" i="1" s="1"/>
  <c r="W30" i="1" s="1"/>
  <c r="F37" i="2"/>
  <c r="BD95" i="1" s="1"/>
  <c r="BD94" i="1" s="1"/>
  <c r="W33" i="1" s="1"/>
  <c r="F35" i="2"/>
  <c r="BB95" i="1" s="1"/>
  <c r="BB94" i="1" s="1"/>
  <c r="AX94" i="1" s="1"/>
  <c r="J34" i="3"/>
  <c r="AW96" i="1" s="1"/>
  <c r="F36" i="2"/>
  <c r="BC95" i="1" s="1"/>
  <c r="BC94" i="1" s="1"/>
  <c r="AY94" i="1" s="1"/>
  <c r="R119" i="2" l="1"/>
  <c r="J124" i="2"/>
  <c r="J98" i="2" s="1"/>
  <c r="P119" i="2"/>
  <c r="AU95" i="1" s="1"/>
  <c r="AU94" i="1" s="1"/>
  <c r="T119" i="2"/>
  <c r="BK119" i="2"/>
  <c r="J119" i="2" s="1"/>
  <c r="BK119" i="3"/>
  <c r="J119" i="3" s="1"/>
  <c r="J97" i="3" s="1"/>
  <c r="F33" i="2"/>
  <c r="AZ95" i="1" s="1"/>
  <c r="AT96" i="1"/>
  <c r="J33" i="2"/>
  <c r="AV95" i="1" s="1"/>
  <c r="AT95" i="1" s="1"/>
  <c r="W32" i="1"/>
  <c r="F33" i="3"/>
  <c r="AZ96" i="1" s="1"/>
  <c r="AW94" i="1"/>
  <c r="AK30" i="1" s="1"/>
  <c r="W31" i="1"/>
  <c r="J30" i="2" l="1"/>
  <c r="AG95" i="1" s="1"/>
  <c r="AN95" i="1" s="1"/>
  <c r="J96" i="2"/>
  <c r="BK118" i="3"/>
  <c r="J118" i="3" s="1"/>
  <c r="J96" i="3" s="1"/>
  <c r="AZ94" i="1"/>
  <c r="W29" i="1" s="1"/>
  <c r="J39" i="2" l="1"/>
  <c r="J30" i="3"/>
  <c r="AG96" i="1" s="1"/>
  <c r="AV94" i="1"/>
  <c r="AK29" i="1" s="1"/>
  <c r="J39" i="3" l="1"/>
  <c r="AN96" i="1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<sst xmlns="http://schemas.openxmlformats.org/spreadsheetml/2006/main" count="710" uniqueCount="219">
  <si>
    <t>Export Komplet</t>
  </si>
  <si>
    <t/>
  </si>
  <si>
    <t>2.0</t>
  </si>
  <si>
    <t>False</t>
  </si>
  <si>
    <t>{03963270-d0ac-4f20-8e3c-8a8dc481f1fa}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</si>
  <si>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</si>
  <si>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</si>
  <si>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</si>
  <si>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</si>
  <si>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</si>
  <si>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</si>
  <si>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</si>
  <si>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</si>
  <si>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2023-10</t>
  </si>
  <si>
    <t>Stavba:</t>
  </si>
  <si>
    <t>KSO:</t>
  </si>
  <si>
    <t>832 59</t>
  </si>
  <si>
    <t>CC-CZ:</t>
  </si>
  <si>
    <t>Místo:</t>
  </si>
  <si>
    <t>PK Hořín</t>
  </si>
  <si>
    <t>Datum:</t>
  </si>
  <si>
    <t>7. 9. 2023</t>
  </si>
  <si>
    <t>Zadavatel:</t>
  </si>
  <si>
    <t>IČ:</t>
  </si>
  <si>
    <t>70889953</t>
  </si>
  <si>
    <t>Povodí Vltavy státní podnik</t>
  </si>
  <si>
    <t>DIČ:</t>
  </si>
  <si>
    <t>Zhotovitel:</t>
  </si>
  <si>
    <t>Projektant:</t>
  </si>
  <si>
    <t>05645328</t>
  </si>
  <si>
    <t>Ing. M. Klimešová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</si>
  <si>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</si>
  <si>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</si>
  <si>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</si>
  <si>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</si>
  <si>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</si>
  <si>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</si>
  <si>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</si>
  <si>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</si>
  <si>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</si>
  <si>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</si>
  <si>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</si>
  <si>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</si>
  <si>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</si>
  <si>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</si>
  <si>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</si>
  <si>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</si>
  <si>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</si>
  <si>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</si>
  <si>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</si>
  <si>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</si>
  <si>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</si>
  <si>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</si>
  <si>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</si>
  <si>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</si>
  <si>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</si>
  <si>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</si>
  <si>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</si>
  <si>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</si>
  <si>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</si>
  <si>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</si>
  <si>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</si>
  <si>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</si>
  <si>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</si>
  <si>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</si>
  <si>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</si>
  <si>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</si>
  <si>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</si>
  <si>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</si>
  <si>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</si>
  <si>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</si>
  <si>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</si>
  <si>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</si>
  <si>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</si>
  <si>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</si>
  <si>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</si>
  <si>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</si>
  <si>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</si>
  <si>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</si>
  <si>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</si>
  <si>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Oprava provizorního hrazení PK</t>
  </si>
  <si>
    <t>PRO</t>
  </si>
  <si>
    <t>1</t>
  </si>
  <si>
    <t>{a4fbc278-715b-47e3-a5ed-1284b282d6d6}</t>
  </si>
  <si>
    <t>832 51</t>
  </si>
  <si>
    <t>2</t>
  </si>
  <si>
    <t>02</t>
  </si>
  <si>
    <t>VON</t>
  </si>
  <si>
    <t>{f85b7afc-ab67-41a2-82d9-caee4312f916}</t>
  </si>
  <si>
    <t>KRYCÍ LIST SOUPISU PRACÍ</t>
  </si>
  <si>
    <t>Objekt:</t>
  </si>
  <si>
    <t>01 - Oprava provizorního hrazení PK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</si>
  <si>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</si>
  <si>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</si>
  <si>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</si>
  <si>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</si>
  <si>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</si>
  <si>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</si>
  <si>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767 - Konstrukce zámečnické</t>
  </si>
  <si>
    <t>789 - Povrchové úpravy ocelových konstrukcí a technologických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</si>
  <si>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</si>
  <si>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</si>
  <si>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</si>
  <si>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</si>
  <si>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</si>
  <si>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</si>
  <si>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</si>
  <si>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</si>
  <si>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</si>
  <si>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</si>
  <si>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</si>
  <si>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</si>
  <si>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</si>
  <si>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</si>
  <si>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</si>
  <si>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</si>
  <si>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K</t>
  </si>
  <si>
    <t>001_R</t>
  </si>
  <si>
    <t>Transport hradidel do a z dílen zhotovitele, včetně naložení, složení, dopravy a veškeré manipulace</t>
  </si>
  <si>
    <t>kpl</t>
  </si>
  <si>
    <t>897468558</t>
  </si>
  <si>
    <t>PP</t>
  </si>
  <si>
    <t>Transport hradidel do a z dílen zhotovitele, včetně naložení, složení dopravy a veškeré manipulace</t>
  </si>
  <si>
    <t>P</t>
  </si>
  <si>
    <t>767</t>
  </si>
  <si>
    <t>Konstrukce zámečnické</t>
  </si>
  <si>
    <t>002_R</t>
  </si>
  <si>
    <t>Demontáž a montáž konstrukce těsnění vrchního a spodního</t>
  </si>
  <si>
    <t>m</t>
  </si>
  <si>
    <t>1513248562</t>
  </si>
  <si>
    <t xml:space="preserve">Výroba, dodávka a montáž konstrukce těsnění vrchního a spodního
</t>
  </si>
  <si>
    <t>Poznámka k položce:_x000D_
Viz B. technická zpráva, kap. 2.5._x000D_
- včetně nákladů na seřízení těsnění_x000D_
- včetně nákladů na manipulaci s ocel. prvky pro potřeby nátěrů_x000D_
- cnea obsahuje náklady na instalaci pryžových prvků a jejich případnou rozměrovou úpravu</t>
  </si>
  <si>
    <t>VV</t>
  </si>
  <si>
    <t>3</t>
  </si>
  <si>
    <t>M</t>
  </si>
  <si>
    <t>001_M</t>
  </si>
  <si>
    <t>Pryžové těsnění profil "U" typ 26x70/45 mm, SBR, 65°Sh</t>
  </si>
  <si>
    <t>1485986265</t>
  </si>
  <si>
    <t>Pryžové těsnění profil nota A typ 130 x 65 mm, SBR 60°ShA</t>
  </si>
  <si>
    <t xml:space="preserve">Poznámka k položce:_x000D_
- pryž. těsnění dnové a korunní – rozměry ověřit při demontáži !_x000D_
Viz B. zpráva, kap. 2.5.2._x000D_
</t>
  </si>
  <si>
    <t>4</t>
  </si>
  <si>
    <t>31148132_R</t>
  </si>
  <si>
    <t>Šroub  mosazný se zápustnou hlavou</t>
  </si>
  <si>
    <t>100 kus</t>
  </si>
  <si>
    <t>2095906023</t>
  </si>
  <si>
    <t>šroub  mosazný se zápustnou hlavou</t>
  </si>
  <si>
    <t>Poznámka k položce:_x000D_
spojovací materiál pro přítlačnou lištu těsnění, viz výkres D.1.</t>
  </si>
  <si>
    <t>5</t>
  </si>
  <si>
    <t>003_R</t>
  </si>
  <si>
    <t>Výměna stávajících matic přítlačné lišty za navařovací matice M8</t>
  </si>
  <si>
    <t>100 ks</t>
  </si>
  <si>
    <t>-1626628911</t>
  </si>
  <si>
    <t>Poznámka k položce:_x000D_
Viz B. technická zpráva, _x000D_
včetně materiálu a včetně odstranění původních a přivaření nových matic</t>
  </si>
  <si>
    <t>6</t>
  </si>
  <si>
    <t>004_R</t>
  </si>
  <si>
    <t>Nerez - spojovací materiál A2-70</t>
  </si>
  <si>
    <t>ks</t>
  </si>
  <si>
    <t>225684060</t>
  </si>
  <si>
    <t>Nerez - spojovací materiál, materiál A2-70</t>
  </si>
  <si>
    <t>7</t>
  </si>
  <si>
    <t>005_R</t>
  </si>
  <si>
    <t>Výroba, dodávka a montáž nerezových prvků, včetně materiálu 1.4301</t>
  </si>
  <si>
    <t>kg</t>
  </si>
  <si>
    <t>-1722629064</t>
  </si>
  <si>
    <t>Výroba, dodávka a montáž nerezových prvků, včetně materiálu nerez 1.4301</t>
  </si>
  <si>
    <t>Poznámka k položce:_x000D_
Viz B. technická zpráva, _x000D_
materiál nerez dle ČSN 10088-1 1.4301 ( X5CrNi 18-10 )_x000D_
- přítlačné lišty těsnění (výkres D.1.).</t>
  </si>
  <si>
    <t>789</t>
  </si>
  <si>
    <t>Povrchové úpravy ocelových konstrukcí a technologických zařízení</t>
  </si>
  <si>
    <t>8</t>
  </si>
  <si>
    <t>007_R</t>
  </si>
  <si>
    <t>Ošetření dutin konzervačním a vytěsňovacím olejem</t>
  </si>
  <si>
    <t>m2</t>
  </si>
  <si>
    <t>16</t>
  </si>
  <si>
    <t>-1315253223</t>
  </si>
  <si>
    <t>Poznámka k položce:_x000D_
Viz B. zpráva, kap. 2.5.2._x000D_
ošetření dutin hradidel._x000D_
- cena včetně materiálu a práce.</t>
  </si>
  <si>
    <t>9</t>
  </si>
  <si>
    <t>789221512_R</t>
  </si>
  <si>
    <t>Otryskání abrazivem ze strusky ocelových kcí pro všechny stupně zrezavění, stupeň přípravy Sa 2 1/2</t>
  </si>
  <si>
    <t>1171186117</t>
  </si>
  <si>
    <t>Otryskání abrazivem ze strusky ocelových kcí pro všechny stupně zrezavění, stupeň přípravy Sa 2½</t>
  </si>
  <si>
    <t>Poznámka k položce:_x000D_
Práce v dílnách zhotovitele, viz výkres D.1.</t>
  </si>
  <si>
    <t>10</t>
  </si>
  <si>
    <t>789325216_R</t>
  </si>
  <si>
    <t>Zhotovení nátěru ocelových konstrukcí dvousložkového</t>
  </si>
  <si>
    <t>-1034945231</t>
  </si>
  <si>
    <t xml:space="preserve">Zhotovení nátěru ocelových konstrukcí dvousložkového epoxidového. Cena obsahuje náklady na práci a veškerý materiál včetně spotřeby nátěrových hmot.
</t>
  </si>
  <si>
    <t>Poznámka k položce:_x000D_
Specifikace nátěru viz B. zpráva, kap.2.5.2._x000D_
Práce v dílnách zhotovitele, viz výkres D.1._x000D_
Nátěr dvousložkovou epoxidovou barvou, položka obsahuje náklady na zhotovení nátěru, včetně spotřeby nátěrových hmot._x000D_
Nátěr veškerých ocelových ploch vrat včetně nově dodaných prvků._x000D_
kategorie „klasifikace vnějšího prostředí“ (dle ČSN ISO 12 944-2) -  C5-I, –velmi vysoká (průmyslová)._x000D_
„stupeň korozní agresivity“ vody (ČSN ISO 12 944-2) – Im1 – ponor do sladké vody._x000D_
doporučené skladby systému a minimální tloušťky jednotlivých vrstev PKO (dle ČSN ISO 12 944-5) s požadovanou životností dle ČSN ISO 12 944-1 kategorie H – vysoká (více než 15 let)._x000D_
Cena obsahuje i náklady na přesun hmot v rámci stavby.</t>
  </si>
  <si>
    <t>11</t>
  </si>
  <si>
    <t>789421542</t>
  </si>
  <si>
    <t>Žárové stříkání ocelových konstrukcí třídy II ZnAl 150 μm</t>
  </si>
  <si>
    <t>1380403754</t>
  </si>
  <si>
    <t>Žárové stříkání ocelových konstrukcí slitinou zinacor ZnAl, tloušťky 150 μm, třídy II</t>
  </si>
  <si>
    <t>Poznámka k položce:_x000D_
Viz B. zpráva, kap. 2.5.2._x000D_
metalizace tl. 120 um (žárové stříkání slitinou ZnAl15).</t>
  </si>
  <si>
    <t>12</t>
  </si>
  <si>
    <t>99878910_R</t>
  </si>
  <si>
    <t>Přesun hmot PSV</t>
  </si>
  <si>
    <t>t</t>
  </si>
  <si>
    <t>-20825949</t>
  </si>
  <si>
    <t>02 - VON</t>
  </si>
  <si>
    <t>VRN - Vedlejší rozpočtové náklady</t>
  </si>
  <si>
    <t xml:space="preserve">    VRN4 - Inženýrská činnost</t>
  </si>
  <si>
    <t>VRN</t>
  </si>
  <si>
    <t>Vedlejší rozpočtové náklady</t>
  </si>
  <si>
    <t>VRN4</t>
  </si>
  <si>
    <t>Inženýrská činnost</t>
  </si>
  <si>
    <t>043002001</t>
  </si>
  <si>
    <t>Zkoušky a ostatní měření - měření tloušťky nátěru</t>
  </si>
  <si>
    <t>1024</t>
  </si>
  <si>
    <t>930662437</t>
  </si>
  <si>
    <t xml:space="preserve">Měření tloušťky nátěrů
</t>
  </si>
  <si>
    <t xml:space="preserve">Poznámka k položce:_x000D_
rozsah viz B. zpráva  kap.2.5.3._x000D_
- měřeníi, vyhodnocení a záznam zkoušek_x000D_
- cena obsahuje veškeré náklady na provedení uvedených zkoušek a jejich vyhodnocení_x000D_
</t>
  </si>
  <si>
    <t>VD Štvanice - oprava povrchových ochran a těsnění hradících trámců PK</t>
  </si>
  <si>
    <t xml:space="preserve">Poznámka k položce:
Viz B. Sozhrnná technická zpráva, kap. 2.5.
- včetně naložení a složení hradidel v areálu Mlazice  
- včetně dopravy tam a zpět do dílen zhotovitele
- včetně pronájmu jeřábu typu AC 80 a podobné pro manipulace s hradidly
- včetně veškeré manipulace
</t>
  </si>
  <si>
    <t>29*11,14</t>
  </si>
  <si>
    <t>11,14*29</t>
  </si>
  <si>
    <t>Poznámka k položce:
Viz B. zpráva, kap.2.5.2.
- zahrnuje nerez spojovací materiál, cca 60 ks šroubovací zátky
- včetně odstranění původníí zátky
- včetně montáže, dodávky</t>
  </si>
  <si>
    <t>11,14 "m"*29 "ks"*2,36 "přítlačná lišta, výkres D.1."</t>
  </si>
  <si>
    <t>Uchazeč:</t>
  </si>
  <si>
    <t>Vyplň údaj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</si>
</sst>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4">
    <xf numFmtId="0" fontId="0" fillId="0" borderId="0" xfId="0"/>
    <xf numFmtId="4" fontId="18" fillId="5" borderId="22" xfId="0" applyNumberFormat="1" applyFont="1" applyFill="1" applyBorder="1" applyAlignment="1" applyProtection="1">
      <alignment vertical="center"/>
      <protection locked="0"/>
    </xf>
    <xf numFmtId="4" fontId="33" fillId="5" borderId="22" xfId="0" applyNumberFormat="1" applyFont="1" applyFill="1" applyBorder="1" applyAlignment="1" applyProtection="1">
      <alignment vertical="center"/>
      <protection locked="0"/>
    </xf>
    <xf numFmtId="0" fontId="0" fillId="0" borderId="0" xfId="0" applyProtection="1"/>
    <xf numFmtId="0" fontId="11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2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2" fillId="0" borderId="0" xfId="0" applyFont="1" applyAlignment="1" applyProtection="1">
      <alignment horizontal="left" vertical="center" wrapText="1"/>
    </xf>
    <xf numFmtId="0" fontId="0" fillId="0" borderId="12" xfId="0" applyBorder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7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4" borderId="0" xfId="0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right" vertical="center"/>
    </xf>
    <xf numFmtId="0" fontId="4" fillId="4" borderId="7" xfId="0" applyFont="1" applyFill="1" applyBorder="1" applyAlignment="1" applyProtection="1">
      <alignment horizontal="center"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ill="1" applyBorder="1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9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3" xfId="0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20" fillId="0" borderId="0" xfId="0" applyFont="1" applyAlignment="1" applyProtection="1">
      <alignment horizontal="left" vertical="center"/>
    </xf>
    <xf numFmtId="4" fontId="20" fillId="0" borderId="0" xfId="0" applyNumberFormat="1" applyFont="1" applyProtection="1"/>
    <xf numFmtId="0" fontId="0" fillId="0" borderId="11" xfId="0" applyBorder="1" applyAlignment="1" applyProtection="1">
      <alignment vertical="center"/>
    </xf>
    <xf numFmtId="166" fontId="28" fillId="0" borderId="12" xfId="0" applyNumberFormat="1" applyFont="1" applyBorder="1" applyProtection="1"/>
    <xf numFmtId="166" fontId="28" fillId="0" borderId="13" xfId="0" applyNumberFormat="1" applyFont="1" applyBorder="1" applyProtection="1"/>
    <xf numFmtId="4" fontId="29" fillId="0" borderId="0" xfId="0" applyNumberFormat="1" applyFont="1" applyAlignment="1" applyProtection="1">
      <alignment vertical="center"/>
    </xf>
    <xf numFmtId="0" fontId="8" fillId="0" borderId="3" xfId="0" applyFont="1" applyBorder="1" applyProtection="1"/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Protection="1"/>
    <xf numFmtId="0" fontId="8" fillId="0" borderId="14" xfId="0" applyFont="1" applyBorder="1" applyProtection="1"/>
    <xf numFmtId="166" fontId="8" fillId="0" borderId="0" xfId="0" applyNumberFormat="1" applyFont="1" applyProtection="1"/>
    <xf numFmtId="166" fontId="8" fillId="0" borderId="15" xfId="0" applyNumberFormat="1" applyFont="1" applyBorder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Border="1" applyAlignment="1" applyProtection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Alignment="1" applyProtection="1">
      <alignment horizontal="center" vertical="center"/>
    </xf>
    <xf numFmtId="166" fontId="19" fillId="0" borderId="0" xfId="0" applyNumberFormat="1" applyFont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4" fontId="0" fillId="0" borderId="0" xfId="0" applyNumberForma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14" xfId="0" applyBorder="1" applyAlignment="1" applyProtection="1">
      <alignment vertical="center"/>
    </xf>
    <xf numFmtId="0" fontId="0" fillId="0" borderId="15" xfId="0" applyBorder="1" applyAlignment="1" applyProtection="1">
      <alignment vertical="center"/>
    </xf>
    <xf numFmtId="0" fontId="32" fillId="0" borderId="0" xfId="0" applyFont="1" applyAlignment="1" applyProtection="1">
      <alignment vertical="center" wrapText="1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 applyProtection="1">
      <alignment vertical="center"/>
    </xf>
    <xf numFmtId="0" fontId="33" fillId="0" borderId="14" xfId="0" applyFont="1" applyBorder="1" applyAlignment="1" applyProtection="1">
      <alignment horizontal="left" vertical="center"/>
    </xf>
    <xf numFmtId="0" fontId="33" fillId="0" borderId="0" xfId="0" applyFont="1" applyAlignment="1" applyProtection="1">
      <alignment horizontal="center" vertical="center"/>
    </xf>
    <xf numFmtId="0" fontId="0" fillId="0" borderId="19" xfId="0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0" fillId="0" borderId="4" xfId="0" applyBorder="1" applyProtection="1"/>
    <xf numFmtId="0" fontId="13" fillId="0" borderId="5" xfId="0" applyFont="1" applyBorder="1" applyAlignment="1" applyProtection="1">
      <alignment horizontal="left"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4" fillId="0" borderId="0" xfId="0" applyNumberFormat="1" applyFont="1" applyAlignment="1" applyProtection="1">
      <alignment vertical="center"/>
    </xf>
    <xf numFmtId="0" fontId="0" fillId="3" borderId="0" xfId="0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ill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 applyProtection="1">
      <alignment horizontal="center" vertical="center"/>
    </xf>
    <xf numFmtId="0" fontId="16" fillId="0" borderId="12" xfId="0" applyFont="1" applyBorder="1" applyAlignment="1" applyProtection="1">
      <alignment horizontal="left" vertical="center"/>
    </xf>
    <xf numFmtId="0" fontId="0" fillId="0" borderId="13" xfId="0" applyBorder="1" applyAlignment="1" applyProtection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166" fontId="16" fillId="0" borderId="0" xfId="0" applyNumberFormat="1" applyFont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horizontal="left" vertical="center"/>
    </xf>
    <xf numFmtId="0" fontId="22" fillId="0" borderId="0" xfId="1" applyFont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166" fontId="25" fillId="0" borderId="0" xfId="0" applyNumberFormat="1" applyFont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2" fillId="5" borderId="0" xfId="0" applyFont="1" applyFill="1" applyAlignment="1" applyProtection="1">
      <alignment horizontal="left" vertical="center"/>
      <protection locked="0"/>
    </xf>
    <xf numFmtId="0" fontId="2" fillId="5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>
      <selection activeCell="AI17" sqref="AI17"/>
    </sheetView>
  </sheetViews>
  <sheetFormatPr defaultRowHeight="10.199999999999999" x14ac:dyDescent="0.2"/>
  <cols>
    <col min="1" max="1" width="8.28515625" style="3" customWidth="1"/>
    <col min="2" max="2" width="1.7109375" style="3" customWidth="1"/>
    <col min="3" max="3" width="4.140625" style="3" customWidth="1"/>
    <col min="4" max="33" width="2.7109375" style="3" customWidth="1"/>
    <col min="34" max="34" width="3.28515625" style="3" customWidth="1"/>
    <col min="35" max="35" width="31.7109375" style="3" customWidth="1"/>
    <col min="36" max="37" width="2.42578125" style="3" customWidth="1"/>
    <col min="38" max="38" width="8.28515625" style="3" customWidth="1"/>
    <col min="39" max="39" width="3.28515625" style="3" customWidth="1"/>
    <col min="40" max="40" width="13.28515625" style="3" customWidth="1"/>
    <col min="41" max="41" width="7.42578125" style="3" customWidth="1"/>
    <col min="42" max="42" width="4.140625" style="3" customWidth="1"/>
    <col min="43" max="43" width="15.7109375" style="3" hidden="1" customWidth="1"/>
    <col min="44" max="44" width="13.7109375" style="3" customWidth="1"/>
    <col min="45" max="47" width="25.85546875" style="3" hidden="1" customWidth="1"/>
    <col min="48" max="49" width="21.7109375" style="3" hidden="1" customWidth="1"/>
    <col min="50" max="51" width="25" style="3" hidden="1" customWidth="1"/>
    <col min="52" max="52" width="21.7109375" style="3" hidden="1" customWidth="1"/>
    <col min="53" max="53" width="19.140625" style="3" hidden="1" customWidth="1"/>
    <col min="54" max="54" width="25" style="3" hidden="1" customWidth="1"/>
    <col min="55" max="55" width="21.7109375" style="3" hidden="1" customWidth="1"/>
    <col min="56" max="56" width="19.140625" style="3" hidden="1" customWidth="1"/>
    <col min="57" max="57" width="66.42578125" style="3" customWidth="1"/>
    <col min="58" max="70" width="9.140625" style="3"/>
    <col min="71" max="91" width="9.28515625" style="3" hidden="1"/>
    <col min="92" max="16384" width="9.140625" style="3"/>
  </cols>
  <sheetData>
    <row r="1" spans="1:74" x14ac:dyDescent="0.2">
      <c r="A1" s="128" t="s">
        <v>0</v>
      </c>
      <c r="AZ1" s="128" t="s">
        <v>1</v>
      </c>
      <c r="BA1" s="128" t="s">
        <v>2</v>
      </c>
      <c r="BB1" s="128" t="s">
        <v>1</v>
      </c>
      <c r="BT1" s="128" t="s">
        <v>3</v>
      </c>
      <c r="BU1" s="128" t="s">
        <v>3</v>
      </c>
      <c r="BV1" s="128" t="s">
        <v>4</v>
      </c>
    </row>
    <row r="2" spans="1:74" ht="36.9" customHeight="1" x14ac:dyDescent="0.2">
      <c r="AR2" s="4" t="s">
        <v>5</v>
      </c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S2" s="6" t="s">
        <v>6</v>
      </c>
      <c r="BT2" s="6" t="s">
        <v>7</v>
      </c>
    </row>
    <row r="3" spans="1:74" ht="6.9" customHeight="1" x14ac:dyDescent="0.2"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BS3" s="6" t="s">
        <v>6</v>
      </c>
      <c r="BT3" s="6" t="s">
        <v>8</v>
      </c>
    </row>
    <row r="4" spans="1:74" ht="24.9" customHeight="1" x14ac:dyDescent="0.2">
      <c r="B4" s="9"/>
      <c r="D4" s="10" t="s">
        <v>9</v>
      </c>
      <c r="AR4" s="9"/>
      <c r="AS4" s="129" t="s">
        <v>10</v>
      </c>
      <c r="BS4" s="6" t="s">
        <v>11</v>
      </c>
    </row>
    <row r="5" spans="1:74" ht="12" customHeight="1" x14ac:dyDescent="0.2">
      <c r="B5" s="9"/>
      <c r="D5" s="130" t="s">
        <v>12</v>
      </c>
      <c r="K5" s="21" t="s">
        <v>13</v>
      </c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R5" s="9"/>
      <c r="BS5" s="6" t="s">
        <v>6</v>
      </c>
    </row>
    <row r="6" spans="1:74" ht="36.9" customHeight="1" x14ac:dyDescent="0.2">
      <c r="B6" s="9"/>
      <c r="D6" s="131" t="s">
        <v>14</v>
      </c>
      <c r="K6" s="132" t="s">
        <v>211</v>
      </c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R6" s="9"/>
      <c r="BS6" s="6" t="s">
        <v>6</v>
      </c>
    </row>
    <row r="7" spans="1:74" ht="12" customHeight="1" x14ac:dyDescent="0.2">
      <c r="B7" s="9"/>
      <c r="D7" s="12" t="s">
        <v>15</v>
      </c>
      <c r="K7" s="19" t="s">
        <v>16</v>
      </c>
      <c r="AK7" s="12" t="s">
        <v>17</v>
      </c>
      <c r="AN7" s="19" t="s">
        <v>1</v>
      </c>
      <c r="AR7" s="9"/>
      <c r="BS7" s="6" t="s">
        <v>6</v>
      </c>
    </row>
    <row r="8" spans="1:74" ht="12" customHeight="1" x14ac:dyDescent="0.2">
      <c r="B8" s="9"/>
      <c r="D8" s="12" t="s">
        <v>18</v>
      </c>
      <c r="K8" s="19" t="s">
        <v>211</v>
      </c>
      <c r="AK8" s="12" t="s">
        <v>20</v>
      </c>
      <c r="AN8" s="203" t="s">
        <v>21</v>
      </c>
      <c r="AR8" s="9"/>
      <c r="BS8" s="6" t="s">
        <v>6</v>
      </c>
    </row>
    <row r="9" spans="1:74" ht="14.4" customHeight="1" x14ac:dyDescent="0.2">
      <c r="B9" s="9"/>
      <c r="AR9" s="9"/>
      <c r="BS9" s="6" t="s">
        <v>6</v>
      </c>
    </row>
    <row r="10" spans="1:74" ht="12" customHeight="1" x14ac:dyDescent="0.2">
      <c r="B10" s="9"/>
      <c r="D10" s="12" t="s">
        <v>22</v>
      </c>
      <c r="AK10" s="12" t="s">
        <v>23</v>
      </c>
      <c r="AN10" s="19" t="s">
        <v>24</v>
      </c>
      <c r="AR10" s="9"/>
      <c r="BS10" s="6" t="s">
        <v>6</v>
      </c>
    </row>
    <row r="11" spans="1:74" ht="18.45" customHeight="1" x14ac:dyDescent="0.2">
      <c r="B11" s="9"/>
      <c r="E11" s="19" t="s">
        <v>25</v>
      </c>
      <c r="AK11" s="12" t="s">
        <v>26</v>
      </c>
      <c r="AN11" s="19" t="s">
        <v>1</v>
      </c>
      <c r="AR11" s="9"/>
      <c r="BS11" s="6" t="s">
        <v>6</v>
      </c>
    </row>
    <row r="12" spans="1:74" ht="6.9" customHeight="1" x14ac:dyDescent="0.2">
      <c r="B12" s="9"/>
      <c r="AR12" s="9"/>
      <c r="BS12" s="6" t="s">
        <v>6</v>
      </c>
    </row>
    <row r="13" spans="1:74" ht="12" customHeight="1" x14ac:dyDescent="0.2">
      <c r="B13" s="9"/>
      <c r="D13" s="12" t="s">
        <v>217</v>
      </c>
      <c r="AK13" s="12" t="s">
        <v>23</v>
      </c>
      <c r="AN13" s="203"/>
      <c r="AR13" s="9"/>
      <c r="BS13" s="6" t="s">
        <v>6</v>
      </c>
    </row>
    <row r="14" spans="1:74" ht="13.2" x14ac:dyDescent="0.2">
      <c r="B14" s="9"/>
      <c r="E14" s="202" t="s">
        <v>218</v>
      </c>
      <c r="F14" s="202"/>
      <c r="G14" s="202"/>
      <c r="H14" s="202"/>
      <c r="I14" s="202"/>
      <c r="J14" s="202"/>
      <c r="K14" s="202"/>
      <c r="L14" s="202"/>
      <c r="M14" s="202"/>
      <c r="N14" s="202"/>
      <c r="O14" s="202"/>
      <c r="P14" s="202"/>
      <c r="Q14" s="202"/>
      <c r="R14" s="202"/>
      <c r="S14" s="202"/>
      <c r="T14" s="202"/>
      <c r="U14" s="202"/>
      <c r="V14" s="202"/>
      <c r="W14" s="202"/>
      <c r="X14" s="202"/>
      <c r="Y14" s="202"/>
      <c r="Z14" s="202"/>
      <c r="AA14" s="202"/>
      <c r="AB14" s="202"/>
      <c r="AC14" s="202"/>
      <c r="AD14" s="202"/>
      <c r="AE14" s="202"/>
      <c r="AF14" s="202"/>
      <c r="AG14" s="202"/>
      <c r="AH14" s="202"/>
      <c r="AI14" s="202"/>
      <c r="AK14" s="12" t="s">
        <v>26</v>
      </c>
      <c r="AN14" s="203" t="s">
        <v>218</v>
      </c>
      <c r="AR14" s="9"/>
      <c r="BS14" s="6" t="s">
        <v>6</v>
      </c>
    </row>
    <row r="15" spans="1:74" ht="6.9" customHeight="1" x14ac:dyDescent="0.2">
      <c r="B15" s="9"/>
      <c r="AR15" s="9"/>
      <c r="BS15" s="6" t="s">
        <v>3</v>
      </c>
    </row>
    <row r="16" spans="1:74" ht="12" customHeight="1" x14ac:dyDescent="0.2">
      <c r="B16" s="9"/>
      <c r="D16" s="12" t="s">
        <v>28</v>
      </c>
      <c r="AK16" s="12" t="s">
        <v>23</v>
      </c>
      <c r="AN16" s="19" t="s">
        <v>29</v>
      </c>
      <c r="AR16" s="9"/>
      <c r="BS16" s="6" t="s">
        <v>3</v>
      </c>
    </row>
    <row r="17" spans="2:71" ht="18.45" customHeight="1" x14ac:dyDescent="0.2">
      <c r="B17" s="9"/>
      <c r="E17" s="19" t="s">
        <v>30</v>
      </c>
      <c r="AK17" s="12" t="s">
        <v>26</v>
      </c>
      <c r="AN17" s="19" t="s">
        <v>1</v>
      </c>
      <c r="AR17" s="9"/>
      <c r="BS17" s="6" t="s">
        <v>31</v>
      </c>
    </row>
    <row r="18" spans="2:71" ht="6.9" customHeight="1" x14ac:dyDescent="0.2">
      <c r="B18" s="9"/>
      <c r="AR18" s="9"/>
      <c r="BS18" s="6" t="s">
        <v>6</v>
      </c>
    </row>
    <row r="19" spans="2:71" ht="12" customHeight="1" x14ac:dyDescent="0.2">
      <c r="B19" s="9"/>
      <c r="D19" s="12" t="s">
        <v>32</v>
      </c>
      <c r="AK19" s="12" t="s">
        <v>23</v>
      </c>
      <c r="AN19" s="19" t="s">
        <v>29</v>
      </c>
      <c r="AR19" s="9"/>
      <c r="BS19" s="6" t="s">
        <v>6</v>
      </c>
    </row>
    <row r="20" spans="2:71" ht="18.45" customHeight="1" x14ac:dyDescent="0.2">
      <c r="B20" s="9"/>
      <c r="E20" s="19" t="s">
        <v>30</v>
      </c>
      <c r="AK20" s="12" t="s">
        <v>26</v>
      </c>
      <c r="AN20" s="19" t="s">
        <v>1</v>
      </c>
      <c r="AR20" s="9"/>
      <c r="BS20" s="6" t="s">
        <v>31</v>
      </c>
    </row>
    <row r="21" spans="2:71" ht="6.9" customHeight="1" x14ac:dyDescent="0.2">
      <c r="B21" s="9"/>
      <c r="AR21" s="9"/>
    </row>
    <row r="22" spans="2:71" ht="12" customHeight="1" x14ac:dyDescent="0.2">
      <c r="B22" s="9"/>
      <c r="D22" s="12" t="s">
        <v>33</v>
      </c>
      <c r="AR22" s="9"/>
    </row>
    <row r="23" spans="2:71" ht="16.5" customHeight="1" x14ac:dyDescent="0.2">
      <c r="B23" s="9"/>
      <c r="E23" s="24" t="s">
        <v>1</v>
      </c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R23" s="9"/>
    </row>
    <row r="24" spans="2:71" ht="6.9" customHeight="1" x14ac:dyDescent="0.2">
      <c r="B24" s="9"/>
      <c r="AR24" s="9"/>
    </row>
    <row r="25" spans="2:71" ht="6.9" customHeight="1" x14ac:dyDescent="0.2">
      <c r="B25" s="9"/>
      <c r="D25" s="133"/>
      <c r="E25" s="133"/>
      <c r="F25" s="133"/>
      <c r="G25" s="133"/>
      <c r="H25" s="133"/>
      <c r="I25" s="133"/>
      <c r="J25" s="133"/>
      <c r="K25" s="133"/>
      <c r="L25" s="133"/>
      <c r="M25" s="133"/>
      <c r="N25" s="133"/>
      <c r="O25" s="133"/>
      <c r="P25" s="133"/>
      <c r="Q25" s="133"/>
      <c r="R25" s="133"/>
      <c r="S25" s="133"/>
      <c r="T25" s="133"/>
      <c r="U25" s="133"/>
      <c r="V25" s="133"/>
      <c r="W25" s="133"/>
      <c r="X25" s="133"/>
      <c r="Y25" s="133"/>
      <c r="Z25" s="133"/>
      <c r="AA25" s="133"/>
      <c r="AB25" s="133"/>
      <c r="AC25" s="133"/>
      <c r="AD25" s="133"/>
      <c r="AE25" s="133"/>
      <c r="AF25" s="133"/>
      <c r="AG25" s="133"/>
      <c r="AH25" s="133"/>
      <c r="AI25" s="133"/>
      <c r="AJ25" s="133"/>
      <c r="AK25" s="133"/>
      <c r="AL25" s="133"/>
      <c r="AM25" s="133"/>
      <c r="AN25" s="133"/>
      <c r="AO25" s="133"/>
      <c r="AR25" s="9"/>
    </row>
    <row r="26" spans="2:71" s="16" customFormat="1" ht="25.95" customHeight="1" x14ac:dyDescent="0.2">
      <c r="B26" s="15"/>
      <c r="D26" s="134" t="s">
        <v>34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135">
        <f>ROUND(AG94,2)</f>
        <v>0</v>
      </c>
      <c r="AL26" s="136"/>
      <c r="AM26" s="136"/>
      <c r="AN26" s="136"/>
      <c r="AO26" s="136"/>
      <c r="AR26" s="15"/>
    </row>
    <row r="27" spans="2:71" s="16" customFormat="1" ht="6.9" customHeight="1" x14ac:dyDescent="0.2">
      <c r="B27" s="15"/>
      <c r="AR27" s="15"/>
    </row>
    <row r="28" spans="2:71" s="16" customFormat="1" ht="13.2" x14ac:dyDescent="0.2">
      <c r="B28" s="15"/>
      <c r="L28" s="137" t="s">
        <v>35</v>
      </c>
      <c r="M28" s="137"/>
      <c r="N28" s="137"/>
      <c r="O28" s="137"/>
      <c r="P28" s="137"/>
      <c r="W28" s="137" t="s">
        <v>36</v>
      </c>
      <c r="X28" s="137"/>
      <c r="Y28" s="137"/>
      <c r="Z28" s="137"/>
      <c r="AA28" s="137"/>
      <c r="AB28" s="137"/>
      <c r="AC28" s="137"/>
      <c r="AD28" s="137"/>
      <c r="AE28" s="137"/>
      <c r="AK28" s="137" t="s">
        <v>37</v>
      </c>
      <c r="AL28" s="137"/>
      <c r="AM28" s="137"/>
      <c r="AN28" s="137"/>
      <c r="AO28" s="137"/>
      <c r="AR28" s="15"/>
    </row>
    <row r="29" spans="2:71" s="139" customFormat="1" ht="14.4" customHeight="1" x14ac:dyDescent="0.2">
      <c r="B29" s="138"/>
      <c r="D29" s="12" t="s">
        <v>38</v>
      </c>
      <c r="F29" s="12" t="s">
        <v>39</v>
      </c>
      <c r="L29" s="140">
        <v>0.21</v>
      </c>
      <c r="M29" s="141"/>
      <c r="N29" s="141"/>
      <c r="O29" s="141"/>
      <c r="P29" s="141"/>
      <c r="W29" s="142">
        <f>ROUND(AZ94, 2)</f>
        <v>0</v>
      </c>
      <c r="X29" s="141"/>
      <c r="Y29" s="141"/>
      <c r="Z29" s="141"/>
      <c r="AA29" s="141"/>
      <c r="AB29" s="141"/>
      <c r="AC29" s="141"/>
      <c r="AD29" s="141"/>
      <c r="AE29" s="141"/>
      <c r="AK29" s="142">
        <f>ROUND(AV94, 2)</f>
        <v>0</v>
      </c>
      <c r="AL29" s="141"/>
      <c r="AM29" s="141"/>
      <c r="AN29" s="141"/>
      <c r="AO29" s="141"/>
      <c r="AR29" s="138"/>
    </row>
    <row r="30" spans="2:71" s="139" customFormat="1" ht="14.4" customHeight="1" x14ac:dyDescent="0.2">
      <c r="B30" s="138"/>
      <c r="F30" s="12" t="s">
        <v>40</v>
      </c>
      <c r="L30" s="140">
        <v>0.15</v>
      </c>
      <c r="M30" s="141"/>
      <c r="N30" s="141"/>
      <c r="O30" s="141"/>
      <c r="P30" s="141"/>
      <c r="W30" s="142">
        <f>ROUND(BA94, 2)</f>
        <v>0</v>
      </c>
      <c r="X30" s="141"/>
      <c r="Y30" s="141"/>
      <c r="Z30" s="141"/>
      <c r="AA30" s="141"/>
      <c r="AB30" s="141"/>
      <c r="AC30" s="141"/>
      <c r="AD30" s="141"/>
      <c r="AE30" s="141"/>
      <c r="AK30" s="142">
        <f>ROUND(AW94, 2)</f>
        <v>0</v>
      </c>
      <c r="AL30" s="141"/>
      <c r="AM30" s="141"/>
      <c r="AN30" s="141"/>
      <c r="AO30" s="141"/>
      <c r="AR30" s="138"/>
    </row>
    <row r="31" spans="2:71" s="139" customFormat="1" ht="14.4" hidden="1" customHeight="1" x14ac:dyDescent="0.2">
      <c r="B31" s="138"/>
      <c r="F31" s="12" t="s">
        <v>41</v>
      </c>
      <c r="L31" s="140">
        <v>0.21</v>
      </c>
      <c r="M31" s="141"/>
      <c r="N31" s="141"/>
      <c r="O31" s="141"/>
      <c r="P31" s="141"/>
      <c r="W31" s="142">
        <f>ROUND(BB94, 2)</f>
        <v>0</v>
      </c>
      <c r="X31" s="141"/>
      <c r="Y31" s="141"/>
      <c r="Z31" s="141"/>
      <c r="AA31" s="141"/>
      <c r="AB31" s="141"/>
      <c r="AC31" s="141"/>
      <c r="AD31" s="141"/>
      <c r="AE31" s="141"/>
      <c r="AK31" s="142">
        <v>0</v>
      </c>
      <c r="AL31" s="141"/>
      <c r="AM31" s="141"/>
      <c r="AN31" s="141"/>
      <c r="AO31" s="141"/>
      <c r="AR31" s="138"/>
    </row>
    <row r="32" spans="2:71" s="139" customFormat="1" ht="14.4" hidden="1" customHeight="1" x14ac:dyDescent="0.2">
      <c r="B32" s="138"/>
      <c r="F32" s="12" t="s">
        <v>42</v>
      </c>
      <c r="L32" s="140">
        <v>0.15</v>
      </c>
      <c r="M32" s="141"/>
      <c r="N32" s="141"/>
      <c r="O32" s="141"/>
      <c r="P32" s="141"/>
      <c r="W32" s="142">
        <f>ROUND(BC94, 2)</f>
        <v>0</v>
      </c>
      <c r="X32" s="141"/>
      <c r="Y32" s="141"/>
      <c r="Z32" s="141"/>
      <c r="AA32" s="141"/>
      <c r="AB32" s="141"/>
      <c r="AC32" s="141"/>
      <c r="AD32" s="141"/>
      <c r="AE32" s="141"/>
      <c r="AK32" s="142">
        <v>0</v>
      </c>
      <c r="AL32" s="141"/>
      <c r="AM32" s="141"/>
      <c r="AN32" s="141"/>
      <c r="AO32" s="141"/>
      <c r="AR32" s="138"/>
    </row>
    <row r="33" spans="2:44" s="139" customFormat="1" ht="14.4" hidden="1" customHeight="1" x14ac:dyDescent="0.2">
      <c r="B33" s="138"/>
      <c r="F33" s="12" t="s">
        <v>43</v>
      </c>
      <c r="L33" s="140">
        <v>0</v>
      </c>
      <c r="M33" s="141"/>
      <c r="N33" s="141"/>
      <c r="O33" s="141"/>
      <c r="P33" s="141"/>
      <c r="W33" s="142">
        <f>ROUND(BD94, 2)</f>
        <v>0</v>
      </c>
      <c r="X33" s="141"/>
      <c r="Y33" s="141"/>
      <c r="Z33" s="141"/>
      <c r="AA33" s="141"/>
      <c r="AB33" s="141"/>
      <c r="AC33" s="141"/>
      <c r="AD33" s="141"/>
      <c r="AE33" s="141"/>
      <c r="AK33" s="142">
        <v>0</v>
      </c>
      <c r="AL33" s="141"/>
      <c r="AM33" s="141"/>
      <c r="AN33" s="141"/>
      <c r="AO33" s="141"/>
      <c r="AR33" s="138"/>
    </row>
    <row r="34" spans="2:44" s="16" customFormat="1" ht="6.9" customHeight="1" x14ac:dyDescent="0.2">
      <c r="B34" s="15"/>
      <c r="AR34" s="15"/>
    </row>
    <row r="35" spans="2:44" s="16" customFormat="1" ht="25.95" customHeight="1" x14ac:dyDescent="0.2">
      <c r="B35" s="15"/>
      <c r="C35" s="143"/>
      <c r="D35" s="144" t="s">
        <v>44</v>
      </c>
      <c r="E35" s="145"/>
      <c r="F35" s="145"/>
      <c r="G35" s="145"/>
      <c r="H35" s="145"/>
      <c r="I35" s="145"/>
      <c r="J35" s="145"/>
      <c r="K35" s="145"/>
      <c r="L35" s="145"/>
      <c r="M35" s="145"/>
      <c r="N35" s="145"/>
      <c r="O35" s="145"/>
      <c r="P35" s="145"/>
      <c r="Q35" s="145"/>
      <c r="R35" s="145"/>
      <c r="S35" s="145"/>
      <c r="T35" s="146" t="s">
        <v>45</v>
      </c>
      <c r="U35" s="145"/>
      <c r="V35" s="145"/>
      <c r="W35" s="145"/>
      <c r="X35" s="147" t="s">
        <v>46</v>
      </c>
      <c r="Y35" s="148"/>
      <c r="Z35" s="148"/>
      <c r="AA35" s="148"/>
      <c r="AB35" s="148"/>
      <c r="AC35" s="145"/>
      <c r="AD35" s="145"/>
      <c r="AE35" s="145"/>
      <c r="AF35" s="145"/>
      <c r="AG35" s="145"/>
      <c r="AH35" s="145"/>
      <c r="AI35" s="145"/>
      <c r="AJ35" s="145"/>
      <c r="AK35" s="149">
        <f>SUM(AK26:AK33)</f>
        <v>0</v>
      </c>
      <c r="AL35" s="148"/>
      <c r="AM35" s="148"/>
      <c r="AN35" s="148"/>
      <c r="AO35" s="150"/>
      <c r="AP35" s="143"/>
      <c r="AQ35" s="143"/>
      <c r="AR35" s="15"/>
    </row>
    <row r="36" spans="2:44" s="16" customFormat="1" ht="6.9" customHeight="1" x14ac:dyDescent="0.2">
      <c r="B36" s="15"/>
      <c r="AR36" s="15"/>
    </row>
    <row r="37" spans="2:44" s="16" customFormat="1" ht="14.4" customHeight="1" x14ac:dyDescent="0.2">
      <c r="B37" s="15"/>
      <c r="AR37" s="15"/>
    </row>
    <row r="38" spans="2:44" ht="14.4" customHeight="1" x14ac:dyDescent="0.2">
      <c r="B38" s="9"/>
      <c r="AR38" s="9"/>
    </row>
    <row r="39" spans="2:44" ht="14.4" customHeight="1" x14ac:dyDescent="0.2">
      <c r="B39" s="9"/>
      <c r="AR39" s="9"/>
    </row>
    <row r="40" spans="2:44" ht="14.4" customHeight="1" x14ac:dyDescent="0.2">
      <c r="B40" s="9"/>
      <c r="AR40" s="9"/>
    </row>
    <row r="41" spans="2:44" ht="14.4" customHeight="1" x14ac:dyDescent="0.2">
      <c r="B41" s="9"/>
      <c r="AR41" s="9"/>
    </row>
    <row r="42" spans="2:44" ht="14.4" customHeight="1" x14ac:dyDescent="0.2">
      <c r="B42" s="9"/>
      <c r="AR42" s="9"/>
    </row>
    <row r="43" spans="2:44" ht="14.4" customHeight="1" x14ac:dyDescent="0.2">
      <c r="B43" s="9"/>
      <c r="AR43" s="9"/>
    </row>
    <row r="44" spans="2:44" ht="14.4" customHeight="1" x14ac:dyDescent="0.2">
      <c r="B44" s="9"/>
      <c r="AR44" s="9"/>
    </row>
    <row r="45" spans="2:44" ht="14.4" customHeight="1" x14ac:dyDescent="0.2">
      <c r="B45" s="9"/>
      <c r="AR45" s="9"/>
    </row>
    <row r="46" spans="2:44" ht="14.4" customHeight="1" x14ac:dyDescent="0.2">
      <c r="B46" s="9"/>
      <c r="AR46" s="9"/>
    </row>
    <row r="47" spans="2:44" ht="14.4" customHeight="1" x14ac:dyDescent="0.2">
      <c r="B47" s="9"/>
      <c r="AR47" s="9"/>
    </row>
    <row r="48" spans="2:44" ht="14.4" customHeight="1" x14ac:dyDescent="0.2">
      <c r="B48" s="9"/>
      <c r="AR48" s="9"/>
    </row>
    <row r="49" spans="2:44" s="16" customFormat="1" ht="14.4" customHeight="1" x14ac:dyDescent="0.2">
      <c r="B49" s="15"/>
      <c r="D49" s="39" t="s">
        <v>47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48</v>
      </c>
      <c r="AI49" s="40"/>
      <c r="AJ49" s="40"/>
      <c r="AK49" s="40"/>
      <c r="AL49" s="40"/>
      <c r="AM49" s="40"/>
      <c r="AN49" s="40"/>
      <c r="AO49" s="40"/>
      <c r="AR49" s="15"/>
    </row>
    <row r="50" spans="2:44" x14ac:dyDescent="0.2">
      <c r="B50" s="9"/>
      <c r="AR50" s="9"/>
    </row>
    <row r="51" spans="2:44" x14ac:dyDescent="0.2">
      <c r="B51" s="9"/>
      <c r="AR51" s="9"/>
    </row>
    <row r="52" spans="2:44" x14ac:dyDescent="0.2">
      <c r="B52" s="9"/>
      <c r="AR52" s="9"/>
    </row>
    <row r="53" spans="2:44" x14ac:dyDescent="0.2">
      <c r="B53" s="9"/>
      <c r="AR53" s="9"/>
    </row>
    <row r="54" spans="2:44" x14ac:dyDescent="0.2">
      <c r="B54" s="9"/>
      <c r="AR54" s="9"/>
    </row>
    <row r="55" spans="2:44" x14ac:dyDescent="0.2">
      <c r="B55" s="9"/>
      <c r="AR55" s="9"/>
    </row>
    <row r="56" spans="2:44" x14ac:dyDescent="0.2">
      <c r="B56" s="9"/>
      <c r="AR56" s="9"/>
    </row>
    <row r="57" spans="2:44" x14ac:dyDescent="0.2">
      <c r="B57" s="9"/>
      <c r="AR57" s="9"/>
    </row>
    <row r="58" spans="2:44" x14ac:dyDescent="0.2">
      <c r="B58" s="9"/>
      <c r="AR58" s="9"/>
    </row>
    <row r="59" spans="2:44" x14ac:dyDescent="0.2">
      <c r="B59" s="9"/>
      <c r="AR59" s="9"/>
    </row>
    <row r="60" spans="2:44" s="16" customFormat="1" ht="13.2" x14ac:dyDescent="0.2">
      <c r="B60" s="15"/>
      <c r="D60" s="41" t="s">
        <v>49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1" t="s">
        <v>50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1" t="s">
        <v>49</v>
      </c>
      <c r="AI60" s="42"/>
      <c r="AJ60" s="42"/>
      <c r="AK60" s="42"/>
      <c r="AL60" s="42"/>
      <c r="AM60" s="41" t="s">
        <v>50</v>
      </c>
      <c r="AN60" s="42"/>
      <c r="AO60" s="42"/>
      <c r="AR60" s="15"/>
    </row>
    <row r="61" spans="2:44" x14ac:dyDescent="0.2">
      <c r="B61" s="9"/>
      <c r="AR61" s="9"/>
    </row>
    <row r="62" spans="2:44" x14ac:dyDescent="0.2">
      <c r="B62" s="9"/>
      <c r="AR62" s="9"/>
    </row>
    <row r="63" spans="2:44" x14ac:dyDescent="0.2">
      <c r="B63" s="9"/>
      <c r="AR63" s="9"/>
    </row>
    <row r="64" spans="2:44" s="16" customFormat="1" ht="13.2" x14ac:dyDescent="0.2">
      <c r="B64" s="15"/>
      <c r="D64" s="39" t="s">
        <v>51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52</v>
      </c>
      <c r="AI64" s="40"/>
      <c r="AJ64" s="40"/>
      <c r="AK64" s="40"/>
      <c r="AL64" s="40"/>
      <c r="AM64" s="40"/>
      <c r="AN64" s="40"/>
      <c r="AO64" s="40"/>
      <c r="AR64" s="15"/>
    </row>
    <row r="65" spans="2:44" x14ac:dyDescent="0.2">
      <c r="B65" s="9"/>
      <c r="AR65" s="9"/>
    </row>
    <row r="66" spans="2:44" x14ac:dyDescent="0.2">
      <c r="B66" s="9"/>
      <c r="AR66" s="9"/>
    </row>
    <row r="67" spans="2:44" x14ac:dyDescent="0.2">
      <c r="B67" s="9"/>
      <c r="AR67" s="9"/>
    </row>
    <row r="68" spans="2:44" x14ac:dyDescent="0.2">
      <c r="B68" s="9"/>
      <c r="AR68" s="9"/>
    </row>
    <row r="69" spans="2:44" x14ac:dyDescent="0.2">
      <c r="B69" s="9"/>
      <c r="AR69" s="9"/>
    </row>
    <row r="70" spans="2:44" x14ac:dyDescent="0.2">
      <c r="B70" s="9"/>
      <c r="AR70" s="9"/>
    </row>
    <row r="71" spans="2:44" x14ac:dyDescent="0.2">
      <c r="B71" s="9"/>
      <c r="AR71" s="9"/>
    </row>
    <row r="72" spans="2:44" x14ac:dyDescent="0.2">
      <c r="B72" s="9"/>
      <c r="AR72" s="9"/>
    </row>
    <row r="73" spans="2:44" x14ac:dyDescent="0.2">
      <c r="B73" s="9"/>
      <c r="AR73" s="9"/>
    </row>
    <row r="74" spans="2:44" x14ac:dyDescent="0.2">
      <c r="B74" s="9"/>
      <c r="AR74" s="9"/>
    </row>
    <row r="75" spans="2:44" s="16" customFormat="1" ht="13.2" x14ac:dyDescent="0.2">
      <c r="B75" s="15"/>
      <c r="D75" s="41" t="s">
        <v>49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1" t="s">
        <v>50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1" t="s">
        <v>49</v>
      </c>
      <c r="AI75" s="42"/>
      <c r="AJ75" s="42"/>
      <c r="AK75" s="42"/>
      <c r="AL75" s="42"/>
      <c r="AM75" s="41" t="s">
        <v>50</v>
      </c>
      <c r="AN75" s="42"/>
      <c r="AO75" s="42"/>
      <c r="AR75" s="15"/>
    </row>
    <row r="76" spans="2:44" s="16" customFormat="1" x14ac:dyDescent="0.2">
      <c r="B76" s="15"/>
      <c r="AR76" s="15"/>
    </row>
    <row r="77" spans="2:44" s="16" customFormat="1" ht="6.9" customHeight="1" x14ac:dyDescent="0.2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15"/>
    </row>
    <row r="81" spans="1:91" s="16" customFormat="1" ht="6.9" customHeight="1" x14ac:dyDescent="0.2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15"/>
    </row>
    <row r="82" spans="1:91" s="16" customFormat="1" ht="24.9" customHeight="1" x14ac:dyDescent="0.2">
      <c r="B82" s="15"/>
      <c r="C82" s="10" t="s">
        <v>53</v>
      </c>
      <c r="AR82" s="15"/>
    </row>
    <row r="83" spans="1:91" s="16" customFormat="1" ht="6.9" customHeight="1" x14ac:dyDescent="0.2">
      <c r="B83" s="15"/>
      <c r="AR83" s="15"/>
    </row>
    <row r="84" spans="1:91" s="151" customFormat="1" ht="12" customHeight="1" x14ac:dyDescent="0.2">
      <c r="B84" s="152"/>
      <c r="C84" s="12" t="s">
        <v>12</v>
      </c>
      <c r="L84" s="151" t="str">
        <f>K5</f>
        <v>2023-10</v>
      </c>
      <c r="AR84" s="152"/>
    </row>
    <row r="85" spans="1:91" s="153" customFormat="1" ht="36.9" customHeight="1" x14ac:dyDescent="0.2">
      <c r="B85" s="154"/>
      <c r="C85" s="155" t="s">
        <v>14</v>
      </c>
      <c r="L85" s="17" t="str">
        <f>K6</f>
        <v>VD Štvanice - oprava povrchových ochran a těsnění hradících trámců PK</v>
      </c>
      <c r="M85" s="156"/>
      <c r="N85" s="156"/>
      <c r="O85" s="156"/>
      <c r="P85" s="156"/>
      <c r="Q85" s="156"/>
      <c r="R85" s="156"/>
      <c r="S85" s="156"/>
      <c r="T85" s="156"/>
      <c r="U85" s="156"/>
      <c r="V85" s="156"/>
      <c r="W85" s="156"/>
      <c r="X85" s="156"/>
      <c r="Y85" s="156"/>
      <c r="Z85" s="156"/>
      <c r="AA85" s="156"/>
      <c r="AB85" s="156"/>
      <c r="AC85" s="156"/>
      <c r="AD85" s="156"/>
      <c r="AE85" s="156"/>
      <c r="AF85" s="156"/>
      <c r="AG85" s="156"/>
      <c r="AH85" s="156"/>
      <c r="AI85" s="156"/>
      <c r="AJ85" s="156"/>
      <c r="AK85" s="156"/>
      <c r="AL85" s="156"/>
      <c r="AM85" s="156"/>
      <c r="AN85" s="156"/>
      <c r="AO85" s="156"/>
      <c r="AR85" s="154"/>
    </row>
    <row r="86" spans="1:91" s="16" customFormat="1" ht="6.9" customHeight="1" x14ac:dyDescent="0.2">
      <c r="B86" s="15"/>
      <c r="AR86" s="15"/>
    </row>
    <row r="87" spans="1:91" s="16" customFormat="1" ht="12" customHeight="1" x14ac:dyDescent="0.2">
      <c r="B87" s="15"/>
      <c r="C87" s="12" t="s">
        <v>18</v>
      </c>
      <c r="L87" s="157" t="str">
        <f>IF(K8="","",K8)</f>
        <v>VD Štvanice - oprava povrchových ochran a těsnění hradících trámců PK</v>
      </c>
      <c r="AI87" s="12" t="s">
        <v>20</v>
      </c>
      <c r="AM87" s="158" t="str">
        <f>IF(AN8= "","",AN8)</f>
        <v>7. 9. 2023</v>
      </c>
      <c r="AN87" s="158"/>
      <c r="AR87" s="15"/>
    </row>
    <row r="88" spans="1:91" s="16" customFormat="1" ht="6.9" customHeight="1" x14ac:dyDescent="0.2">
      <c r="B88" s="15"/>
      <c r="AR88" s="15"/>
    </row>
    <row r="89" spans="1:91" s="16" customFormat="1" ht="15.15" customHeight="1" x14ac:dyDescent="0.2">
      <c r="B89" s="15"/>
      <c r="C89" s="12" t="s">
        <v>22</v>
      </c>
      <c r="L89" s="151" t="str">
        <f>IF(E11= "","",E11)</f>
        <v>Povodí Vltavy státní podnik</v>
      </c>
      <c r="AI89" s="12" t="s">
        <v>28</v>
      </c>
      <c r="AM89" s="159" t="str">
        <f>IF(E17="","",E17)</f>
        <v>Ing. M. Klimešová</v>
      </c>
      <c r="AN89" s="160"/>
      <c r="AO89" s="160"/>
      <c r="AP89" s="160"/>
      <c r="AR89" s="15"/>
      <c r="AS89" s="161" t="s">
        <v>54</v>
      </c>
      <c r="AT89" s="162"/>
      <c r="AU89" s="25"/>
      <c r="AV89" s="25"/>
      <c r="AW89" s="25"/>
      <c r="AX89" s="25"/>
      <c r="AY89" s="25"/>
      <c r="AZ89" s="25"/>
      <c r="BA89" s="25"/>
      <c r="BB89" s="25"/>
      <c r="BC89" s="25"/>
      <c r="BD89" s="163"/>
    </row>
    <row r="90" spans="1:91" s="16" customFormat="1" ht="15.15" customHeight="1" x14ac:dyDescent="0.2">
      <c r="B90" s="15"/>
      <c r="C90" s="12" t="s">
        <v>27</v>
      </c>
      <c r="L90" s="151" t="str">
        <f>IF(E14="","",E14)</f>
        <v>Vyplň údaj</v>
      </c>
      <c r="AI90" s="12" t="s">
        <v>32</v>
      </c>
      <c r="AM90" s="159" t="str">
        <f>IF(E20="","",E20)</f>
        <v>Ing. M. Klimešová</v>
      </c>
      <c r="AN90" s="160"/>
      <c r="AO90" s="160"/>
      <c r="AP90" s="160"/>
      <c r="AR90" s="15"/>
      <c r="AS90" s="164"/>
      <c r="AT90" s="165"/>
      <c r="BD90" s="104"/>
    </row>
    <row r="91" spans="1:91" s="16" customFormat="1" ht="10.95" customHeight="1" x14ac:dyDescent="0.2">
      <c r="B91" s="15"/>
      <c r="AR91" s="15"/>
      <c r="AS91" s="164"/>
      <c r="AT91" s="165"/>
      <c r="BD91" s="104"/>
    </row>
    <row r="92" spans="1:91" s="16" customFormat="1" ht="29.25" customHeight="1" x14ac:dyDescent="0.2">
      <c r="B92" s="15"/>
      <c r="C92" s="166" t="s">
        <v>55</v>
      </c>
      <c r="D92" s="167"/>
      <c r="E92" s="167"/>
      <c r="F92" s="167"/>
      <c r="G92" s="167"/>
      <c r="H92" s="34"/>
      <c r="I92" s="168" t="s">
        <v>56</v>
      </c>
      <c r="J92" s="167"/>
      <c r="K92" s="167"/>
      <c r="L92" s="167"/>
      <c r="M92" s="167"/>
      <c r="N92" s="167"/>
      <c r="O92" s="167"/>
      <c r="P92" s="167"/>
      <c r="Q92" s="167"/>
      <c r="R92" s="167"/>
      <c r="S92" s="167"/>
      <c r="T92" s="167"/>
      <c r="U92" s="167"/>
      <c r="V92" s="167"/>
      <c r="W92" s="167"/>
      <c r="X92" s="167"/>
      <c r="Y92" s="167"/>
      <c r="Z92" s="167"/>
      <c r="AA92" s="167"/>
      <c r="AB92" s="167"/>
      <c r="AC92" s="167"/>
      <c r="AD92" s="167"/>
      <c r="AE92" s="167"/>
      <c r="AF92" s="167"/>
      <c r="AG92" s="169" t="s">
        <v>57</v>
      </c>
      <c r="AH92" s="167"/>
      <c r="AI92" s="167"/>
      <c r="AJ92" s="167"/>
      <c r="AK92" s="167"/>
      <c r="AL92" s="167"/>
      <c r="AM92" s="167"/>
      <c r="AN92" s="168" t="s">
        <v>58</v>
      </c>
      <c r="AO92" s="167"/>
      <c r="AP92" s="170"/>
      <c r="AQ92" s="171" t="s">
        <v>59</v>
      </c>
      <c r="AR92" s="15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</row>
    <row r="93" spans="1:91" s="16" customFormat="1" ht="10.95" customHeight="1" x14ac:dyDescent="0.2">
      <c r="B93" s="15"/>
      <c r="AR93" s="15"/>
      <c r="AS93" s="74"/>
      <c r="AT93" s="25"/>
      <c r="AU93" s="25"/>
      <c r="AV93" s="25"/>
      <c r="AW93" s="25"/>
      <c r="AX93" s="25"/>
      <c r="AY93" s="25"/>
      <c r="AZ93" s="25"/>
      <c r="BA93" s="25"/>
      <c r="BB93" s="25"/>
      <c r="BC93" s="25"/>
      <c r="BD93" s="163"/>
    </row>
    <row r="94" spans="1:91" s="172" customFormat="1" ht="32.4" customHeight="1" x14ac:dyDescent="0.2">
      <c r="B94" s="173"/>
      <c r="C94" s="72" t="s">
        <v>72</v>
      </c>
      <c r="D94" s="174"/>
      <c r="E94" s="174"/>
      <c r="F94" s="174"/>
      <c r="G94" s="174"/>
      <c r="H94" s="174"/>
      <c r="I94" s="174"/>
      <c r="J94" s="174"/>
      <c r="K94" s="174"/>
      <c r="L94" s="174"/>
      <c r="M94" s="174"/>
      <c r="N94" s="174"/>
      <c r="O94" s="174"/>
      <c r="P94" s="174"/>
      <c r="Q94" s="174"/>
      <c r="R94" s="174"/>
      <c r="S94" s="174"/>
      <c r="T94" s="174"/>
      <c r="U94" s="174"/>
      <c r="V94" s="174"/>
      <c r="W94" s="174"/>
      <c r="X94" s="174"/>
      <c r="Y94" s="174"/>
      <c r="Z94" s="174"/>
      <c r="AA94" s="174"/>
      <c r="AB94" s="174"/>
      <c r="AC94" s="174"/>
      <c r="AD94" s="174"/>
      <c r="AE94" s="174"/>
      <c r="AF94" s="174"/>
      <c r="AG94" s="175">
        <f>ROUND(SUM(AG95:AG96),2)</f>
        <v>0</v>
      </c>
      <c r="AH94" s="175"/>
      <c r="AI94" s="175"/>
      <c r="AJ94" s="175"/>
      <c r="AK94" s="175"/>
      <c r="AL94" s="175"/>
      <c r="AM94" s="175"/>
      <c r="AN94" s="176">
        <f>SUM(AG94,AT94)</f>
        <v>0</v>
      </c>
      <c r="AO94" s="176"/>
      <c r="AP94" s="176"/>
      <c r="AQ94" s="177" t="s">
        <v>1</v>
      </c>
      <c r="AR94" s="173"/>
      <c r="AS94" s="178">
        <f>ROUND(SUM(AS95:AS96),2)</f>
        <v>0</v>
      </c>
      <c r="AT94" s="179">
        <f>ROUND(SUM(AV94:AW94),2)</f>
        <v>0</v>
      </c>
      <c r="AU94" s="180">
        <f>ROUND(SUM(AU95:AU96),5)</f>
        <v>982.072</v>
      </c>
      <c r="AV94" s="179">
        <f>ROUND(AZ94*L29,2)</f>
        <v>0</v>
      </c>
      <c r="AW94" s="179">
        <f>ROUND(BA94*L30,2)</f>
        <v>0</v>
      </c>
      <c r="AX94" s="179">
        <f>ROUND(BB94*L29,2)</f>
        <v>0</v>
      </c>
      <c r="AY94" s="179">
        <f>ROUND(BC94*L30,2)</f>
        <v>0</v>
      </c>
      <c r="AZ94" s="179">
        <f>ROUND(SUM(AZ95:AZ96),2)</f>
        <v>0</v>
      </c>
      <c r="BA94" s="179">
        <f>ROUND(SUM(BA95:BA96),2)</f>
        <v>0</v>
      </c>
      <c r="BB94" s="179">
        <f>ROUND(SUM(BB95:BB96),2)</f>
        <v>0</v>
      </c>
      <c r="BC94" s="179">
        <f>ROUND(SUM(BC95:BC96),2)</f>
        <v>0</v>
      </c>
      <c r="BD94" s="181">
        <f>ROUND(SUM(BD95:BD96),2)</f>
        <v>0</v>
      </c>
      <c r="BS94" s="182" t="s">
        <v>73</v>
      </c>
      <c r="BT94" s="182" t="s">
        <v>74</v>
      </c>
      <c r="BU94" s="183" t="s">
        <v>75</v>
      </c>
      <c r="BV94" s="182" t="s">
        <v>76</v>
      </c>
      <c r="BW94" s="182" t="s">
        <v>4</v>
      </c>
      <c r="BX94" s="182" t="s">
        <v>77</v>
      </c>
      <c r="CL94" s="182" t="s">
        <v>16</v>
      </c>
    </row>
    <row r="95" spans="1:91" s="196" customFormat="1" ht="16.5" customHeight="1" x14ac:dyDescent="0.2">
      <c r="A95" s="184" t="s">
        <v>78</v>
      </c>
      <c r="B95" s="185"/>
      <c r="C95" s="186"/>
      <c r="D95" s="187" t="s">
        <v>79</v>
      </c>
      <c r="E95" s="187"/>
      <c r="F95" s="187"/>
      <c r="G95" s="187"/>
      <c r="H95" s="187"/>
      <c r="I95" s="188"/>
      <c r="J95" s="187" t="s">
        <v>80</v>
      </c>
      <c r="K95" s="187"/>
      <c r="L95" s="187"/>
      <c r="M95" s="187"/>
      <c r="N95" s="187"/>
      <c r="O95" s="187"/>
      <c r="P95" s="187"/>
      <c r="Q95" s="187"/>
      <c r="R95" s="187"/>
      <c r="S95" s="187"/>
      <c r="T95" s="187"/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  <c r="AF95" s="187"/>
      <c r="AG95" s="189">
        <f>'01 - Oprava provizorního ...'!J30</f>
        <v>0</v>
      </c>
      <c r="AH95" s="190"/>
      <c r="AI95" s="190"/>
      <c r="AJ95" s="190"/>
      <c r="AK95" s="190"/>
      <c r="AL95" s="190"/>
      <c r="AM95" s="190"/>
      <c r="AN95" s="189">
        <f>SUM(AG95,AT95)</f>
        <v>0</v>
      </c>
      <c r="AO95" s="190"/>
      <c r="AP95" s="190"/>
      <c r="AQ95" s="191" t="s">
        <v>81</v>
      </c>
      <c r="AR95" s="185"/>
      <c r="AS95" s="192">
        <v>0</v>
      </c>
      <c r="AT95" s="193">
        <f>ROUND(SUM(AV95:AW95),2)</f>
        <v>0</v>
      </c>
      <c r="AU95" s="194">
        <f>'01 - Oprava provizorního ...'!P119</f>
        <v>982.072</v>
      </c>
      <c r="AV95" s="193">
        <f>'01 - Oprava provizorního ...'!J33</f>
        <v>0</v>
      </c>
      <c r="AW95" s="193">
        <f>'01 - Oprava provizorního ...'!J34</f>
        <v>0</v>
      </c>
      <c r="AX95" s="193">
        <f>'01 - Oprava provizorního ...'!J35</f>
        <v>0</v>
      </c>
      <c r="AY95" s="193">
        <f>'01 - Oprava provizorního ...'!J36</f>
        <v>0</v>
      </c>
      <c r="AZ95" s="193">
        <f>'01 - Oprava provizorního ...'!F33</f>
        <v>0</v>
      </c>
      <c r="BA95" s="193">
        <f>'01 - Oprava provizorního ...'!F34</f>
        <v>0</v>
      </c>
      <c r="BB95" s="193">
        <f>'01 - Oprava provizorního ...'!F35</f>
        <v>0</v>
      </c>
      <c r="BC95" s="193">
        <f>'01 - Oprava provizorního ...'!F36</f>
        <v>0</v>
      </c>
      <c r="BD95" s="195">
        <f>'01 - Oprava provizorního ...'!F37</f>
        <v>0</v>
      </c>
      <c r="BT95" s="197" t="s">
        <v>82</v>
      </c>
      <c r="BV95" s="197" t="s">
        <v>76</v>
      </c>
      <c r="BW95" s="197" t="s">
        <v>83</v>
      </c>
      <c r="BX95" s="197" t="s">
        <v>4</v>
      </c>
      <c r="CL95" s="197" t="s">
        <v>84</v>
      </c>
      <c r="CM95" s="197" t="s">
        <v>85</v>
      </c>
    </row>
    <row r="96" spans="1:91" s="196" customFormat="1" ht="16.5" customHeight="1" x14ac:dyDescent="0.2">
      <c r="A96" s="184" t="s">
        <v>78</v>
      </c>
      <c r="B96" s="185"/>
      <c r="C96" s="186"/>
      <c r="D96" s="187" t="s">
        <v>86</v>
      </c>
      <c r="E96" s="187"/>
      <c r="F96" s="187"/>
      <c r="G96" s="187"/>
      <c r="H96" s="187"/>
      <c r="I96" s="188"/>
      <c r="J96" s="187" t="s">
        <v>87</v>
      </c>
      <c r="K96" s="187"/>
      <c r="L96" s="187"/>
      <c r="M96" s="187"/>
      <c r="N96" s="187"/>
      <c r="O96" s="187"/>
      <c r="P96" s="187"/>
      <c r="Q96" s="187"/>
      <c r="R96" s="187"/>
      <c r="S96" s="187"/>
      <c r="T96" s="187"/>
      <c r="U96" s="187"/>
      <c r="V96" s="187"/>
      <c r="W96" s="187"/>
      <c r="X96" s="187"/>
      <c r="Y96" s="187"/>
      <c r="Z96" s="187"/>
      <c r="AA96" s="187"/>
      <c r="AB96" s="187"/>
      <c r="AC96" s="187"/>
      <c r="AD96" s="187"/>
      <c r="AE96" s="187"/>
      <c r="AF96" s="187"/>
      <c r="AG96" s="189">
        <f>'02 - VON'!J30</f>
        <v>0</v>
      </c>
      <c r="AH96" s="190"/>
      <c r="AI96" s="190"/>
      <c r="AJ96" s="190"/>
      <c r="AK96" s="190"/>
      <c r="AL96" s="190"/>
      <c r="AM96" s="190"/>
      <c r="AN96" s="189">
        <f>SUM(AG96,AT96)</f>
        <v>0</v>
      </c>
      <c r="AO96" s="190"/>
      <c r="AP96" s="190"/>
      <c r="AQ96" s="191" t="s">
        <v>87</v>
      </c>
      <c r="AR96" s="185"/>
      <c r="AS96" s="198">
        <v>0</v>
      </c>
      <c r="AT96" s="199">
        <f>ROUND(SUM(AV96:AW96),2)</f>
        <v>0</v>
      </c>
      <c r="AU96" s="200">
        <f>'02 - VON'!P118</f>
        <v>0</v>
      </c>
      <c r="AV96" s="199">
        <f>'02 - VON'!J33</f>
        <v>0</v>
      </c>
      <c r="AW96" s="199">
        <f>'02 - VON'!J34</f>
        <v>0</v>
      </c>
      <c r="AX96" s="199">
        <f>'02 - VON'!J35</f>
        <v>0</v>
      </c>
      <c r="AY96" s="199">
        <f>'02 - VON'!J36</f>
        <v>0</v>
      </c>
      <c r="AZ96" s="199">
        <f>'02 - VON'!F33</f>
        <v>0</v>
      </c>
      <c r="BA96" s="199">
        <f>'02 - VON'!F34</f>
        <v>0</v>
      </c>
      <c r="BB96" s="199">
        <f>'02 - VON'!F35</f>
        <v>0</v>
      </c>
      <c r="BC96" s="199">
        <f>'02 - VON'!F36</f>
        <v>0</v>
      </c>
      <c r="BD96" s="201">
        <f>'02 - VON'!F37</f>
        <v>0</v>
      </c>
      <c r="BT96" s="197" t="s">
        <v>82</v>
      </c>
      <c r="BV96" s="197" t="s">
        <v>76</v>
      </c>
      <c r="BW96" s="197" t="s">
        <v>88</v>
      </c>
      <c r="BX96" s="197" t="s">
        <v>4</v>
      </c>
      <c r="CL96" s="197" t="s">
        <v>1</v>
      </c>
      <c r="CM96" s="197" t="s">
        <v>85</v>
      </c>
    </row>
    <row r="97" spans="2:44" s="16" customFormat="1" ht="30" customHeight="1" x14ac:dyDescent="0.2">
      <c r="B97" s="15"/>
      <c r="AR97" s="15"/>
    </row>
    <row r="98" spans="2:44" s="16" customFormat="1" ht="6.9" customHeight="1" x14ac:dyDescent="0.2">
      <c r="B98" s="45"/>
      <c r="C98" s="46"/>
      <c r="D98" s="46"/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46"/>
      <c r="AD98" s="46"/>
      <c r="AE98" s="46"/>
      <c r="AF98" s="46"/>
      <c r="AG98" s="46"/>
      <c r="AH98" s="46"/>
      <c r="AI98" s="46"/>
      <c r="AJ98" s="46"/>
      <c r="AK98" s="46"/>
      <c r="AL98" s="46"/>
      <c r="AM98" s="46"/>
      <c r="AN98" s="46"/>
      <c r="AO98" s="46"/>
      <c r="AP98" s="46"/>
      <c r="AQ98" s="46"/>
      <c r="AR98" s="15"/>
    </row>
  </sheetData>
  <sheetProtection algorithmName="SHA-512" hashValue="VeGou3ZKwftlfV+8LjY58uu5CZCyjYE3ctXN/cyIZV0ckxTJ7z5ihTIbvTv1cpVaZPc0fKULip9AfqWerycU1A==" saltValue="XqsZ/x7M+B2aU48Hd9NOew==" spinCount="100000" sheet="1" objects="1" scenarios="1"/>
  <mergeCells count="45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  <mergeCell ref="E14:AI14"/>
  </mergeCells>
  <hyperlinks>
    <hyperlink ref="A95" location="'01 - Oprava provizorního ...'!C2" display="/" xr:uid="{00000000-0004-0000-0000-000000000000}"/>
    <hyperlink ref="A96" location="'02 - VON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1"/>
  <sheetViews>
    <sheetView showGridLines="0" topLeftCell="A138" zoomScale="70" zoomScaleNormal="70" workbookViewId="0">
      <selection activeCell="I121" sqref="I121"/>
    </sheetView>
  </sheetViews>
  <sheetFormatPr defaultRowHeight="10.199999999999999" x14ac:dyDescent="0.2"/>
  <cols>
    <col min="1" max="1" width="8.28515625" style="3" customWidth="1"/>
    <col min="2" max="2" width="1.140625" style="3" customWidth="1"/>
    <col min="3" max="3" width="4.140625" style="3" customWidth="1"/>
    <col min="4" max="4" width="4.28515625" style="3" customWidth="1"/>
    <col min="5" max="5" width="17.140625" style="3" customWidth="1"/>
    <col min="6" max="6" width="50.85546875" style="3" customWidth="1"/>
    <col min="7" max="7" width="7.42578125" style="3" customWidth="1"/>
    <col min="8" max="8" width="14" style="3" customWidth="1"/>
    <col min="9" max="9" width="15.85546875" style="3" customWidth="1"/>
    <col min="10" max="10" width="22.28515625" style="3" customWidth="1"/>
    <col min="11" max="11" width="22.28515625" style="3" hidden="1" customWidth="1"/>
    <col min="12" max="12" width="9.28515625" style="3" customWidth="1"/>
    <col min="13" max="13" width="10.85546875" style="3" hidden="1" customWidth="1"/>
    <col min="14" max="14" width="9.28515625" style="3" hidden="1"/>
    <col min="15" max="20" width="14.140625" style="3" hidden="1" customWidth="1"/>
    <col min="21" max="21" width="16.28515625" style="3" hidden="1" customWidth="1"/>
    <col min="22" max="22" width="12.28515625" style="3" customWidth="1"/>
    <col min="23" max="23" width="16.28515625" style="3" customWidth="1"/>
    <col min="24" max="24" width="12.28515625" style="3" customWidth="1"/>
    <col min="25" max="25" width="15" style="3" customWidth="1"/>
    <col min="26" max="26" width="11" style="3" customWidth="1"/>
    <col min="27" max="27" width="15" style="3" customWidth="1"/>
    <col min="28" max="28" width="16.28515625" style="3" customWidth="1"/>
    <col min="29" max="29" width="11" style="3" customWidth="1"/>
    <col min="30" max="30" width="15" style="3" customWidth="1"/>
    <col min="31" max="31" width="16.28515625" style="3" customWidth="1"/>
    <col min="32" max="43" width="9.140625" style="3"/>
    <col min="44" max="65" width="9.28515625" style="3" hidden="1"/>
    <col min="66" max="16384" width="9.140625" style="3"/>
  </cols>
  <sheetData>
    <row r="2" spans="2:46" ht="36.9" customHeight="1" x14ac:dyDescent="0.2">
      <c r="L2" s="4" t="s">
        <v>5</v>
      </c>
      <c r="M2" s="5"/>
      <c r="N2" s="5"/>
      <c r="O2" s="5"/>
      <c r="P2" s="5"/>
      <c r="Q2" s="5"/>
      <c r="R2" s="5"/>
      <c r="S2" s="5"/>
      <c r="T2" s="5"/>
      <c r="U2" s="5"/>
      <c r="V2" s="5"/>
      <c r="AT2" s="6" t="s">
        <v>83</v>
      </c>
    </row>
    <row r="3" spans="2:46" ht="6.9" hidden="1" customHeight="1" x14ac:dyDescent="0.2">
      <c r="B3" s="7"/>
      <c r="C3" s="8"/>
      <c r="D3" s="8"/>
      <c r="E3" s="8"/>
      <c r="F3" s="8"/>
      <c r="G3" s="8"/>
      <c r="H3" s="8"/>
      <c r="I3" s="8"/>
      <c r="J3" s="8"/>
      <c r="K3" s="8"/>
      <c r="L3" s="9"/>
      <c r="AT3" s="6" t="s">
        <v>85</v>
      </c>
    </row>
    <row r="4" spans="2:46" ht="24.9" hidden="1" customHeight="1" x14ac:dyDescent="0.2">
      <c r="B4" s="9"/>
      <c r="D4" s="10" t="s">
        <v>89</v>
      </c>
      <c r="L4" s="9"/>
      <c r="M4" s="11" t="s">
        <v>10</v>
      </c>
      <c r="AT4" s="6" t="s">
        <v>3</v>
      </c>
    </row>
    <row r="5" spans="2:46" ht="6.9" hidden="1" customHeight="1" x14ac:dyDescent="0.2">
      <c r="B5" s="9"/>
      <c r="L5" s="9"/>
    </row>
    <row r="6" spans="2:46" ht="12" hidden="1" customHeight="1" x14ac:dyDescent="0.2">
      <c r="B6" s="9"/>
      <c r="D6" s="12" t="s">
        <v>14</v>
      </c>
      <c r="L6" s="9"/>
    </row>
    <row r="7" spans="2:46" ht="26.25" hidden="1" customHeight="1" x14ac:dyDescent="0.2">
      <c r="B7" s="9"/>
      <c r="E7" s="13" t="str">
        <f>'Rekapitulace stavby'!K6</f>
        <v>VD Štvanice - oprava povrchových ochran a těsnění hradících trámců PK</v>
      </c>
      <c r="F7" s="14"/>
      <c r="G7" s="14"/>
      <c r="H7" s="14"/>
      <c r="L7" s="9"/>
    </row>
    <row r="8" spans="2:46" s="16" customFormat="1" ht="12" hidden="1" customHeight="1" x14ac:dyDescent="0.2">
      <c r="B8" s="15"/>
      <c r="D8" s="12" t="s">
        <v>90</v>
      </c>
      <c r="L8" s="15"/>
    </row>
    <row r="9" spans="2:46" s="16" customFormat="1" ht="16.5" hidden="1" customHeight="1" x14ac:dyDescent="0.2">
      <c r="B9" s="15"/>
      <c r="E9" s="17" t="s">
        <v>91</v>
      </c>
      <c r="F9" s="18"/>
      <c r="G9" s="18"/>
      <c r="H9" s="18"/>
      <c r="L9" s="15"/>
    </row>
    <row r="10" spans="2:46" s="16" customFormat="1" hidden="1" x14ac:dyDescent="0.2">
      <c r="B10" s="15"/>
      <c r="L10" s="15"/>
    </row>
    <row r="11" spans="2:46" s="16" customFormat="1" ht="12" hidden="1" customHeight="1" x14ac:dyDescent="0.2">
      <c r="B11" s="15"/>
      <c r="D11" s="12" t="s">
        <v>15</v>
      </c>
      <c r="F11" s="19" t="s">
        <v>84</v>
      </c>
      <c r="I11" s="12" t="s">
        <v>17</v>
      </c>
      <c r="J11" s="19" t="s">
        <v>1</v>
      </c>
      <c r="L11" s="15"/>
    </row>
    <row r="12" spans="2:46" s="16" customFormat="1" ht="12" hidden="1" customHeight="1" x14ac:dyDescent="0.2">
      <c r="B12" s="15"/>
      <c r="D12" s="12" t="s">
        <v>18</v>
      </c>
      <c r="F12" s="19" t="s">
        <v>19</v>
      </c>
      <c r="I12" s="12" t="s">
        <v>20</v>
      </c>
      <c r="J12" s="20" t="str">
        <f>'Rekapitulace stavby'!AN8</f>
        <v>7. 9. 2023</v>
      </c>
      <c r="L12" s="15"/>
    </row>
    <row r="13" spans="2:46" s="16" customFormat="1" ht="10.95" hidden="1" customHeight="1" x14ac:dyDescent="0.2">
      <c r="B13" s="15"/>
      <c r="L13" s="15"/>
    </row>
    <row r="14" spans="2:46" s="16" customFormat="1" ht="12" hidden="1" customHeight="1" x14ac:dyDescent="0.2">
      <c r="B14" s="15"/>
      <c r="D14" s="12" t="s">
        <v>22</v>
      </c>
      <c r="I14" s="12" t="s">
        <v>23</v>
      </c>
      <c r="J14" s="19" t="s">
        <v>24</v>
      </c>
      <c r="L14" s="15"/>
    </row>
    <row r="15" spans="2:46" s="16" customFormat="1" ht="18" hidden="1" customHeight="1" x14ac:dyDescent="0.2">
      <c r="B15" s="15"/>
      <c r="E15" s="19" t="s">
        <v>25</v>
      </c>
      <c r="I15" s="12" t="s">
        <v>26</v>
      </c>
      <c r="J15" s="19" t="s">
        <v>1</v>
      </c>
      <c r="L15" s="15"/>
    </row>
    <row r="16" spans="2:46" s="16" customFormat="1" ht="6.9" hidden="1" customHeight="1" x14ac:dyDescent="0.2">
      <c r="B16" s="15"/>
      <c r="L16" s="15"/>
    </row>
    <row r="17" spans="2:12" s="16" customFormat="1" ht="12" hidden="1" customHeight="1" x14ac:dyDescent="0.2">
      <c r="B17" s="15"/>
      <c r="D17" s="12" t="s">
        <v>27</v>
      </c>
      <c r="I17" s="12" t="s">
        <v>23</v>
      </c>
      <c r="J17" s="19">
        <f>'Rekapitulace stavby'!AN13</f>
        <v>0</v>
      </c>
      <c r="L17" s="15"/>
    </row>
    <row r="18" spans="2:12" s="16" customFormat="1" ht="18" hidden="1" customHeight="1" x14ac:dyDescent="0.2">
      <c r="B18" s="15"/>
      <c r="E18" s="21" t="str">
        <f>'Rekapitulace stavby'!E14</f>
        <v>Vyplň údaj</v>
      </c>
      <c r="F18" s="21"/>
      <c r="G18" s="21"/>
      <c r="H18" s="21"/>
      <c r="I18" s="12" t="s">
        <v>26</v>
      </c>
      <c r="J18" s="19" t="str">
        <f>'Rekapitulace stavby'!AN14</f>
        <v>Vyplň údaj</v>
      </c>
      <c r="L18" s="15"/>
    </row>
    <row r="19" spans="2:12" s="16" customFormat="1" ht="6.9" hidden="1" customHeight="1" x14ac:dyDescent="0.2">
      <c r="B19" s="15"/>
      <c r="L19" s="15"/>
    </row>
    <row r="20" spans="2:12" s="16" customFormat="1" ht="12" hidden="1" customHeight="1" x14ac:dyDescent="0.2">
      <c r="B20" s="15"/>
      <c r="D20" s="12" t="s">
        <v>28</v>
      </c>
      <c r="I20" s="12" t="s">
        <v>23</v>
      </c>
      <c r="J20" s="19" t="s">
        <v>29</v>
      </c>
      <c r="L20" s="15"/>
    </row>
    <row r="21" spans="2:12" s="16" customFormat="1" ht="18" hidden="1" customHeight="1" x14ac:dyDescent="0.2">
      <c r="B21" s="15"/>
      <c r="E21" s="19" t="s">
        <v>30</v>
      </c>
      <c r="I21" s="12" t="s">
        <v>26</v>
      </c>
      <c r="J21" s="19" t="s">
        <v>1</v>
      </c>
      <c r="L21" s="15"/>
    </row>
    <row r="22" spans="2:12" s="16" customFormat="1" ht="6.9" hidden="1" customHeight="1" x14ac:dyDescent="0.2">
      <c r="B22" s="15"/>
      <c r="L22" s="15"/>
    </row>
    <row r="23" spans="2:12" s="16" customFormat="1" ht="12" hidden="1" customHeight="1" x14ac:dyDescent="0.2">
      <c r="B23" s="15"/>
      <c r="D23" s="12" t="s">
        <v>32</v>
      </c>
      <c r="I23" s="12" t="s">
        <v>23</v>
      </c>
      <c r="J23" s="19" t="s">
        <v>29</v>
      </c>
      <c r="L23" s="15"/>
    </row>
    <row r="24" spans="2:12" s="16" customFormat="1" ht="18" hidden="1" customHeight="1" x14ac:dyDescent="0.2">
      <c r="B24" s="15"/>
      <c r="E24" s="19" t="s">
        <v>30</v>
      </c>
      <c r="I24" s="12" t="s">
        <v>26</v>
      </c>
      <c r="J24" s="19" t="s">
        <v>1</v>
      </c>
      <c r="L24" s="15"/>
    </row>
    <row r="25" spans="2:12" s="16" customFormat="1" ht="6.9" hidden="1" customHeight="1" x14ac:dyDescent="0.2">
      <c r="B25" s="15"/>
      <c r="L25" s="15"/>
    </row>
    <row r="26" spans="2:12" s="16" customFormat="1" ht="12" hidden="1" customHeight="1" x14ac:dyDescent="0.2">
      <c r="B26" s="15"/>
      <c r="D26" s="12" t="s">
        <v>33</v>
      </c>
      <c r="L26" s="15"/>
    </row>
    <row r="27" spans="2:12" s="23" customFormat="1" ht="16.5" hidden="1" customHeight="1" x14ac:dyDescent="0.2">
      <c r="B27" s="22"/>
      <c r="E27" s="24" t="s">
        <v>1</v>
      </c>
      <c r="F27" s="24"/>
      <c r="G27" s="24"/>
      <c r="H27" s="24"/>
      <c r="L27" s="22"/>
    </row>
    <row r="28" spans="2:12" s="16" customFormat="1" ht="6.9" hidden="1" customHeight="1" x14ac:dyDescent="0.2">
      <c r="B28" s="15"/>
      <c r="L28" s="15"/>
    </row>
    <row r="29" spans="2:12" s="16" customFormat="1" ht="6.9" hidden="1" customHeight="1" x14ac:dyDescent="0.2">
      <c r="B29" s="15"/>
      <c r="D29" s="25"/>
      <c r="E29" s="25"/>
      <c r="F29" s="25"/>
      <c r="G29" s="25"/>
      <c r="H29" s="25"/>
      <c r="I29" s="25"/>
      <c r="J29" s="25"/>
      <c r="K29" s="25"/>
      <c r="L29" s="15"/>
    </row>
    <row r="30" spans="2:12" s="16" customFormat="1" ht="25.35" hidden="1" customHeight="1" x14ac:dyDescent="0.2">
      <c r="B30" s="15"/>
      <c r="D30" s="26" t="s">
        <v>34</v>
      </c>
      <c r="J30" s="27">
        <f>ROUND(J119, 2)</f>
        <v>0</v>
      </c>
      <c r="L30" s="15"/>
    </row>
    <row r="31" spans="2:12" s="16" customFormat="1" ht="6.9" hidden="1" customHeight="1" x14ac:dyDescent="0.2">
      <c r="B31" s="15"/>
      <c r="D31" s="25"/>
      <c r="E31" s="25"/>
      <c r="F31" s="25"/>
      <c r="G31" s="25"/>
      <c r="H31" s="25"/>
      <c r="I31" s="25"/>
      <c r="J31" s="25"/>
      <c r="K31" s="25"/>
      <c r="L31" s="15"/>
    </row>
    <row r="32" spans="2:12" s="16" customFormat="1" ht="14.4" hidden="1" customHeight="1" x14ac:dyDescent="0.2">
      <c r="B32" s="15"/>
      <c r="F32" s="28" t="s">
        <v>36</v>
      </c>
      <c r="I32" s="28" t="s">
        <v>35</v>
      </c>
      <c r="J32" s="28" t="s">
        <v>37</v>
      </c>
      <c r="L32" s="15"/>
    </row>
    <row r="33" spans="2:12" s="16" customFormat="1" ht="14.4" hidden="1" customHeight="1" x14ac:dyDescent="0.2">
      <c r="B33" s="15"/>
      <c r="D33" s="29" t="s">
        <v>38</v>
      </c>
      <c r="E33" s="12" t="s">
        <v>39</v>
      </c>
      <c r="F33" s="30">
        <f>ROUND((SUM(BE119:BE160)),  2)</f>
        <v>0</v>
      </c>
      <c r="I33" s="31">
        <v>0.21</v>
      </c>
      <c r="J33" s="30">
        <f>ROUND(((SUM(BE119:BE160))*I33),  2)</f>
        <v>0</v>
      </c>
      <c r="L33" s="15"/>
    </row>
    <row r="34" spans="2:12" s="16" customFormat="1" ht="14.4" hidden="1" customHeight="1" x14ac:dyDescent="0.2">
      <c r="B34" s="15"/>
      <c r="E34" s="12" t="s">
        <v>40</v>
      </c>
      <c r="F34" s="30">
        <f>ROUND((SUM(BF119:BF160)),  2)</f>
        <v>0</v>
      </c>
      <c r="I34" s="31">
        <v>0.15</v>
      </c>
      <c r="J34" s="30">
        <f>ROUND(((SUM(BF119:BF160))*I34),  2)</f>
        <v>0</v>
      </c>
      <c r="L34" s="15"/>
    </row>
    <row r="35" spans="2:12" s="16" customFormat="1" ht="14.4" hidden="1" customHeight="1" x14ac:dyDescent="0.2">
      <c r="B35" s="15"/>
      <c r="E35" s="12" t="s">
        <v>41</v>
      </c>
      <c r="F35" s="30">
        <f>ROUND((SUM(BG119:BG160)),  2)</f>
        <v>0</v>
      </c>
      <c r="I35" s="31">
        <v>0.21</v>
      </c>
      <c r="J35" s="30">
        <f>0</f>
        <v>0</v>
      </c>
      <c r="L35" s="15"/>
    </row>
    <row r="36" spans="2:12" s="16" customFormat="1" ht="14.4" hidden="1" customHeight="1" x14ac:dyDescent="0.2">
      <c r="B36" s="15"/>
      <c r="E36" s="12" t="s">
        <v>42</v>
      </c>
      <c r="F36" s="30">
        <f>ROUND((SUM(BH119:BH160)),  2)</f>
        <v>0</v>
      </c>
      <c r="I36" s="31">
        <v>0.15</v>
      </c>
      <c r="J36" s="30">
        <f>0</f>
        <v>0</v>
      </c>
      <c r="L36" s="15"/>
    </row>
    <row r="37" spans="2:12" s="16" customFormat="1" ht="14.4" hidden="1" customHeight="1" x14ac:dyDescent="0.2">
      <c r="B37" s="15"/>
      <c r="E37" s="12" t="s">
        <v>43</v>
      </c>
      <c r="F37" s="30">
        <f>ROUND((SUM(BI119:BI160)),  2)</f>
        <v>0</v>
      </c>
      <c r="I37" s="31">
        <v>0</v>
      </c>
      <c r="J37" s="30">
        <f>0</f>
        <v>0</v>
      </c>
      <c r="L37" s="15"/>
    </row>
    <row r="38" spans="2:12" s="16" customFormat="1" ht="6.9" hidden="1" customHeight="1" x14ac:dyDescent="0.2">
      <c r="B38" s="15"/>
      <c r="L38" s="15"/>
    </row>
    <row r="39" spans="2:12" s="16" customFormat="1" ht="25.35" hidden="1" customHeight="1" x14ac:dyDescent="0.2">
      <c r="B39" s="15"/>
      <c r="C39" s="32"/>
      <c r="D39" s="33" t="s">
        <v>44</v>
      </c>
      <c r="E39" s="34"/>
      <c r="F39" s="34"/>
      <c r="G39" s="35" t="s">
        <v>45</v>
      </c>
      <c r="H39" s="36" t="s">
        <v>46</v>
      </c>
      <c r="I39" s="34"/>
      <c r="J39" s="37">
        <f>SUM(J30:J37)</f>
        <v>0</v>
      </c>
      <c r="K39" s="38"/>
      <c r="L39" s="15"/>
    </row>
    <row r="40" spans="2:12" s="16" customFormat="1" ht="14.4" hidden="1" customHeight="1" x14ac:dyDescent="0.2">
      <c r="B40" s="15"/>
      <c r="L40" s="15"/>
    </row>
    <row r="41" spans="2:12" ht="14.4" hidden="1" customHeight="1" x14ac:dyDescent="0.2">
      <c r="B41" s="9"/>
      <c r="L41" s="9"/>
    </row>
    <row r="42" spans="2:12" ht="14.4" hidden="1" customHeight="1" x14ac:dyDescent="0.2">
      <c r="B42" s="9"/>
      <c r="L42" s="9"/>
    </row>
    <row r="43" spans="2:12" ht="14.4" hidden="1" customHeight="1" x14ac:dyDescent="0.2">
      <c r="B43" s="9"/>
      <c r="L43" s="9"/>
    </row>
    <row r="44" spans="2:12" ht="14.4" hidden="1" customHeight="1" x14ac:dyDescent="0.2">
      <c r="B44" s="9"/>
      <c r="L44" s="9"/>
    </row>
    <row r="45" spans="2:12" ht="14.4" hidden="1" customHeight="1" x14ac:dyDescent="0.2">
      <c r="B45" s="9"/>
      <c r="L45" s="9"/>
    </row>
    <row r="46" spans="2:12" ht="14.4" hidden="1" customHeight="1" x14ac:dyDescent="0.2">
      <c r="B46" s="9"/>
      <c r="L46" s="9"/>
    </row>
    <row r="47" spans="2:12" ht="14.4" hidden="1" customHeight="1" x14ac:dyDescent="0.2">
      <c r="B47" s="9"/>
      <c r="L47" s="9"/>
    </row>
    <row r="48" spans="2:12" ht="14.4" hidden="1" customHeight="1" x14ac:dyDescent="0.2">
      <c r="B48" s="9"/>
      <c r="L48" s="9"/>
    </row>
    <row r="49" spans="2:12" ht="14.4" hidden="1" customHeight="1" x14ac:dyDescent="0.2">
      <c r="B49" s="9"/>
      <c r="L49" s="9"/>
    </row>
    <row r="50" spans="2:12" s="16" customFormat="1" ht="14.4" hidden="1" customHeight="1" x14ac:dyDescent="0.2">
      <c r="B50" s="15"/>
      <c r="D50" s="39" t="s">
        <v>47</v>
      </c>
      <c r="E50" s="40"/>
      <c r="F50" s="40"/>
      <c r="G50" s="39" t="s">
        <v>48</v>
      </c>
      <c r="H50" s="40"/>
      <c r="I50" s="40"/>
      <c r="J50" s="40"/>
      <c r="K50" s="40"/>
      <c r="L50" s="15"/>
    </row>
    <row r="51" spans="2:12" hidden="1" x14ac:dyDescent="0.2">
      <c r="B51" s="9"/>
      <c r="L51" s="9"/>
    </row>
    <row r="52" spans="2:12" hidden="1" x14ac:dyDescent="0.2">
      <c r="B52" s="9"/>
      <c r="L52" s="9"/>
    </row>
    <row r="53" spans="2:12" hidden="1" x14ac:dyDescent="0.2">
      <c r="B53" s="9"/>
      <c r="L53" s="9"/>
    </row>
    <row r="54" spans="2:12" hidden="1" x14ac:dyDescent="0.2">
      <c r="B54" s="9"/>
      <c r="L54" s="9"/>
    </row>
    <row r="55" spans="2:12" hidden="1" x14ac:dyDescent="0.2">
      <c r="B55" s="9"/>
      <c r="L55" s="9"/>
    </row>
    <row r="56" spans="2:12" hidden="1" x14ac:dyDescent="0.2">
      <c r="B56" s="9"/>
      <c r="L56" s="9"/>
    </row>
    <row r="57" spans="2:12" hidden="1" x14ac:dyDescent="0.2">
      <c r="B57" s="9"/>
      <c r="L57" s="9"/>
    </row>
    <row r="58" spans="2:12" hidden="1" x14ac:dyDescent="0.2">
      <c r="B58" s="9"/>
      <c r="L58" s="9"/>
    </row>
    <row r="59" spans="2:12" hidden="1" x14ac:dyDescent="0.2">
      <c r="B59" s="9"/>
      <c r="L59" s="9"/>
    </row>
    <row r="60" spans="2:12" hidden="1" x14ac:dyDescent="0.2">
      <c r="B60" s="9"/>
      <c r="L60" s="9"/>
    </row>
    <row r="61" spans="2:12" s="16" customFormat="1" ht="13.2" hidden="1" x14ac:dyDescent="0.2">
      <c r="B61" s="15"/>
      <c r="D61" s="41" t="s">
        <v>49</v>
      </c>
      <c r="E61" s="42"/>
      <c r="F61" s="43" t="s">
        <v>50</v>
      </c>
      <c r="G61" s="41" t="s">
        <v>49</v>
      </c>
      <c r="H61" s="42"/>
      <c r="I61" s="42"/>
      <c r="J61" s="44" t="s">
        <v>50</v>
      </c>
      <c r="K61" s="42"/>
      <c r="L61" s="15"/>
    </row>
    <row r="62" spans="2:12" hidden="1" x14ac:dyDescent="0.2">
      <c r="B62" s="9"/>
      <c r="L62" s="9"/>
    </row>
    <row r="63" spans="2:12" hidden="1" x14ac:dyDescent="0.2">
      <c r="B63" s="9"/>
      <c r="L63" s="9"/>
    </row>
    <row r="64" spans="2:12" hidden="1" x14ac:dyDescent="0.2">
      <c r="B64" s="9"/>
      <c r="L64" s="9"/>
    </row>
    <row r="65" spans="2:12" s="16" customFormat="1" ht="13.2" hidden="1" x14ac:dyDescent="0.2">
      <c r="B65" s="15"/>
      <c r="D65" s="39" t="s">
        <v>51</v>
      </c>
      <c r="E65" s="40"/>
      <c r="F65" s="40"/>
      <c r="G65" s="39" t="s">
        <v>52</v>
      </c>
      <c r="H65" s="40"/>
      <c r="I65" s="40"/>
      <c r="J65" s="40"/>
      <c r="K65" s="40"/>
      <c r="L65" s="15"/>
    </row>
    <row r="66" spans="2:12" hidden="1" x14ac:dyDescent="0.2">
      <c r="B66" s="9"/>
      <c r="L66" s="9"/>
    </row>
    <row r="67" spans="2:12" hidden="1" x14ac:dyDescent="0.2">
      <c r="B67" s="9"/>
      <c r="L67" s="9"/>
    </row>
    <row r="68" spans="2:12" hidden="1" x14ac:dyDescent="0.2">
      <c r="B68" s="9"/>
      <c r="L68" s="9"/>
    </row>
    <row r="69" spans="2:12" hidden="1" x14ac:dyDescent="0.2">
      <c r="B69" s="9"/>
      <c r="L69" s="9"/>
    </row>
    <row r="70" spans="2:12" hidden="1" x14ac:dyDescent="0.2">
      <c r="B70" s="9"/>
      <c r="L70" s="9"/>
    </row>
    <row r="71" spans="2:12" hidden="1" x14ac:dyDescent="0.2">
      <c r="B71" s="9"/>
      <c r="L71" s="9"/>
    </row>
    <row r="72" spans="2:12" hidden="1" x14ac:dyDescent="0.2">
      <c r="B72" s="9"/>
      <c r="L72" s="9"/>
    </row>
    <row r="73" spans="2:12" hidden="1" x14ac:dyDescent="0.2">
      <c r="B73" s="9"/>
      <c r="L73" s="9"/>
    </row>
    <row r="74" spans="2:12" hidden="1" x14ac:dyDescent="0.2">
      <c r="B74" s="9"/>
      <c r="L74" s="9"/>
    </row>
    <row r="75" spans="2:12" hidden="1" x14ac:dyDescent="0.2">
      <c r="B75" s="9"/>
      <c r="L75" s="9"/>
    </row>
    <row r="76" spans="2:12" s="16" customFormat="1" ht="13.2" hidden="1" x14ac:dyDescent="0.2">
      <c r="B76" s="15"/>
      <c r="D76" s="41" t="s">
        <v>49</v>
      </c>
      <c r="E76" s="42"/>
      <c r="F76" s="43" t="s">
        <v>50</v>
      </c>
      <c r="G76" s="41" t="s">
        <v>49</v>
      </c>
      <c r="H76" s="42"/>
      <c r="I76" s="42"/>
      <c r="J76" s="44" t="s">
        <v>50</v>
      </c>
      <c r="K76" s="42"/>
      <c r="L76" s="15"/>
    </row>
    <row r="77" spans="2:12" s="16" customFormat="1" ht="14.4" hidden="1" customHeight="1" x14ac:dyDescent="0.2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15"/>
    </row>
    <row r="78" spans="2:12" hidden="1" x14ac:dyDescent="0.2"/>
    <row r="79" spans="2:12" hidden="1" x14ac:dyDescent="0.2"/>
    <row r="80" spans="2:12" hidden="1" x14ac:dyDescent="0.2"/>
    <row r="81" spans="2:47" s="16" customFormat="1" ht="6.9" hidden="1" customHeight="1" x14ac:dyDescent="0.2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15"/>
    </row>
    <row r="82" spans="2:47" s="16" customFormat="1" ht="24.9" hidden="1" customHeight="1" x14ac:dyDescent="0.2">
      <c r="B82" s="15"/>
      <c r="C82" s="10" t="s">
        <v>92</v>
      </c>
      <c r="L82" s="15"/>
    </row>
    <row r="83" spans="2:47" s="16" customFormat="1" ht="6.9" hidden="1" customHeight="1" x14ac:dyDescent="0.2">
      <c r="B83" s="15"/>
      <c r="L83" s="15"/>
    </row>
    <row r="84" spans="2:47" s="16" customFormat="1" ht="12" hidden="1" customHeight="1" x14ac:dyDescent="0.2">
      <c r="B84" s="15"/>
      <c r="C84" s="12" t="s">
        <v>14</v>
      </c>
      <c r="L84" s="15"/>
    </row>
    <row r="85" spans="2:47" s="16" customFormat="1" ht="26.25" hidden="1" customHeight="1" x14ac:dyDescent="0.2">
      <c r="B85" s="15"/>
      <c r="E85" s="13" t="str">
        <f>E7</f>
        <v>VD Štvanice - oprava povrchových ochran a těsnění hradících trámců PK</v>
      </c>
      <c r="F85" s="14"/>
      <c r="G85" s="14"/>
      <c r="H85" s="14"/>
      <c r="L85" s="15"/>
    </row>
    <row r="86" spans="2:47" s="16" customFormat="1" ht="12" hidden="1" customHeight="1" x14ac:dyDescent="0.2">
      <c r="B86" s="15"/>
      <c r="C86" s="12" t="s">
        <v>90</v>
      </c>
      <c r="L86" s="15"/>
    </row>
    <row r="87" spans="2:47" s="16" customFormat="1" ht="16.5" hidden="1" customHeight="1" x14ac:dyDescent="0.2">
      <c r="B87" s="15"/>
      <c r="E87" s="17" t="str">
        <f>E9</f>
        <v>01 - Oprava provizorního hrazení PK</v>
      </c>
      <c r="F87" s="18"/>
      <c r="G87" s="18"/>
      <c r="H87" s="18"/>
      <c r="L87" s="15"/>
    </row>
    <row r="88" spans="2:47" s="16" customFormat="1" ht="6.9" hidden="1" customHeight="1" x14ac:dyDescent="0.2">
      <c r="B88" s="15"/>
      <c r="L88" s="15"/>
    </row>
    <row r="89" spans="2:47" s="16" customFormat="1" ht="12" hidden="1" customHeight="1" x14ac:dyDescent="0.2">
      <c r="B89" s="15"/>
      <c r="C89" s="12" t="s">
        <v>18</v>
      </c>
      <c r="F89" s="19" t="str">
        <f>F12</f>
        <v>PK Hořín</v>
      </c>
      <c r="I89" s="12" t="s">
        <v>20</v>
      </c>
      <c r="J89" s="20" t="str">
        <f>IF(J12="","",J12)</f>
        <v>7. 9. 2023</v>
      </c>
      <c r="L89" s="15"/>
    </row>
    <row r="90" spans="2:47" s="16" customFormat="1" ht="6.9" hidden="1" customHeight="1" x14ac:dyDescent="0.2">
      <c r="B90" s="15"/>
      <c r="L90" s="15"/>
    </row>
    <row r="91" spans="2:47" s="16" customFormat="1" ht="15.15" hidden="1" customHeight="1" x14ac:dyDescent="0.2">
      <c r="B91" s="15"/>
      <c r="C91" s="12" t="s">
        <v>22</v>
      </c>
      <c r="F91" s="19" t="str">
        <f>E15</f>
        <v>Povodí Vltavy státní podnik</v>
      </c>
      <c r="I91" s="12" t="s">
        <v>28</v>
      </c>
      <c r="J91" s="49" t="str">
        <f>E21</f>
        <v>Ing. M. Klimešová</v>
      </c>
      <c r="L91" s="15"/>
    </row>
    <row r="92" spans="2:47" s="16" customFormat="1" ht="15.15" hidden="1" customHeight="1" x14ac:dyDescent="0.2">
      <c r="B92" s="15"/>
      <c r="C92" s="12" t="s">
        <v>27</v>
      </c>
      <c r="F92" s="19" t="str">
        <f>IF(E18="","",E18)</f>
        <v>Vyplň údaj</v>
      </c>
      <c r="I92" s="12" t="s">
        <v>32</v>
      </c>
      <c r="J92" s="49" t="str">
        <f>E24</f>
        <v>Ing. M. Klimešová</v>
      </c>
      <c r="L92" s="15"/>
    </row>
    <row r="93" spans="2:47" s="16" customFormat="1" ht="10.35" hidden="1" customHeight="1" x14ac:dyDescent="0.2">
      <c r="B93" s="15"/>
      <c r="L93" s="15"/>
    </row>
    <row r="94" spans="2:47" s="16" customFormat="1" ht="29.25" hidden="1" customHeight="1" x14ac:dyDescent="0.2">
      <c r="B94" s="15"/>
      <c r="C94" s="50" t="s">
        <v>93</v>
      </c>
      <c r="D94" s="32"/>
      <c r="E94" s="32"/>
      <c r="F94" s="32"/>
      <c r="G94" s="32"/>
      <c r="H94" s="32"/>
      <c r="I94" s="32"/>
      <c r="J94" s="51" t="s">
        <v>94</v>
      </c>
      <c r="K94" s="32"/>
      <c r="L94" s="15"/>
    </row>
    <row r="95" spans="2:47" s="16" customFormat="1" ht="10.35" hidden="1" customHeight="1" x14ac:dyDescent="0.2">
      <c r="B95" s="15"/>
      <c r="L95" s="15"/>
    </row>
    <row r="96" spans="2:47" s="16" customFormat="1" ht="22.95" hidden="1" customHeight="1" x14ac:dyDescent="0.2">
      <c r="B96" s="15"/>
      <c r="C96" s="52" t="s">
        <v>95</v>
      </c>
      <c r="J96" s="27">
        <f>J119</f>
        <v>0</v>
      </c>
      <c r="L96" s="15"/>
      <c r="AU96" s="6" t="s">
        <v>96</v>
      </c>
    </row>
    <row r="97" spans="2:12" s="54" customFormat="1" ht="24.9" hidden="1" customHeight="1" x14ac:dyDescent="0.2">
      <c r="B97" s="53"/>
      <c r="D97" s="55" t="s">
        <v>97</v>
      </c>
      <c r="E97" s="56"/>
      <c r="F97" s="56"/>
      <c r="G97" s="56"/>
      <c r="H97" s="56"/>
      <c r="I97" s="56"/>
      <c r="J97" s="57">
        <f>J120</f>
        <v>0</v>
      </c>
      <c r="L97" s="53"/>
    </row>
    <row r="98" spans="2:12" s="59" customFormat="1" ht="19.95" hidden="1" customHeight="1" x14ac:dyDescent="0.2">
      <c r="B98" s="58"/>
      <c r="D98" s="60" t="s">
        <v>98</v>
      </c>
      <c r="E98" s="61"/>
      <c r="F98" s="61"/>
      <c r="G98" s="61"/>
      <c r="H98" s="61"/>
      <c r="I98" s="61"/>
      <c r="J98" s="62">
        <f>J124</f>
        <v>0</v>
      </c>
      <c r="L98" s="58"/>
    </row>
    <row r="99" spans="2:12" s="54" customFormat="1" ht="24.9" hidden="1" customHeight="1" x14ac:dyDescent="0.2">
      <c r="B99" s="53"/>
      <c r="D99" s="55" t="s">
        <v>99</v>
      </c>
      <c r="E99" s="56"/>
      <c r="F99" s="56"/>
      <c r="G99" s="56"/>
      <c r="H99" s="56"/>
      <c r="I99" s="56"/>
      <c r="J99" s="57">
        <f>J146</f>
        <v>0</v>
      </c>
      <c r="L99" s="53"/>
    </row>
    <row r="100" spans="2:12" s="16" customFormat="1" ht="21.75" hidden="1" customHeight="1" x14ac:dyDescent="0.2">
      <c r="B100" s="15"/>
      <c r="L100" s="15"/>
    </row>
    <row r="101" spans="2:12" s="16" customFormat="1" ht="6.9" hidden="1" customHeight="1" x14ac:dyDescent="0.2">
      <c r="B101" s="45"/>
      <c r="C101" s="46"/>
      <c r="D101" s="46"/>
      <c r="E101" s="46"/>
      <c r="F101" s="46"/>
      <c r="G101" s="46"/>
      <c r="H101" s="46"/>
      <c r="I101" s="46"/>
      <c r="J101" s="46"/>
      <c r="K101" s="46"/>
      <c r="L101" s="15"/>
    </row>
    <row r="102" spans="2:12" hidden="1" x14ac:dyDescent="0.2"/>
    <row r="103" spans="2:12" hidden="1" x14ac:dyDescent="0.2"/>
    <row r="104" spans="2:12" hidden="1" x14ac:dyDescent="0.2"/>
    <row r="105" spans="2:12" s="16" customFormat="1" ht="6.9" customHeight="1" x14ac:dyDescent="0.2"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15"/>
    </row>
    <row r="106" spans="2:12" s="16" customFormat="1" ht="24.9" customHeight="1" x14ac:dyDescent="0.2">
      <c r="B106" s="15"/>
      <c r="C106" s="10" t="s">
        <v>100</v>
      </c>
      <c r="L106" s="15"/>
    </row>
    <row r="107" spans="2:12" s="16" customFormat="1" ht="6.9" customHeight="1" x14ac:dyDescent="0.2">
      <c r="B107" s="15"/>
      <c r="L107" s="15"/>
    </row>
    <row r="108" spans="2:12" s="16" customFormat="1" ht="12" customHeight="1" x14ac:dyDescent="0.2">
      <c r="B108" s="15"/>
      <c r="C108" s="12" t="s">
        <v>14</v>
      </c>
      <c r="L108" s="15"/>
    </row>
    <row r="109" spans="2:12" s="16" customFormat="1" ht="26.25" customHeight="1" x14ac:dyDescent="0.2">
      <c r="B109" s="15"/>
      <c r="E109" s="13" t="str">
        <f>E7</f>
        <v>VD Štvanice - oprava povrchových ochran a těsnění hradících trámců PK</v>
      </c>
      <c r="F109" s="14"/>
      <c r="G109" s="14"/>
      <c r="H109" s="14"/>
      <c r="L109" s="15"/>
    </row>
    <row r="110" spans="2:12" s="16" customFormat="1" ht="12" customHeight="1" x14ac:dyDescent="0.2">
      <c r="B110" s="15"/>
      <c r="C110" s="12" t="s">
        <v>90</v>
      </c>
      <c r="L110" s="15"/>
    </row>
    <row r="111" spans="2:12" s="16" customFormat="1" ht="16.5" customHeight="1" x14ac:dyDescent="0.2">
      <c r="B111" s="15"/>
      <c r="E111" s="17" t="str">
        <f>E9</f>
        <v>01 - Oprava provizorního hrazení PK</v>
      </c>
      <c r="F111" s="18"/>
      <c r="G111" s="18"/>
      <c r="H111" s="18"/>
      <c r="L111" s="15"/>
    </row>
    <row r="112" spans="2:12" s="16" customFormat="1" ht="6.9" customHeight="1" x14ac:dyDescent="0.2">
      <c r="B112" s="15"/>
      <c r="L112" s="15"/>
    </row>
    <row r="113" spans="2:65" s="16" customFormat="1" ht="12" customHeight="1" x14ac:dyDescent="0.2">
      <c r="B113" s="15"/>
      <c r="C113" s="12" t="s">
        <v>18</v>
      </c>
      <c r="F113" s="19" t="str">
        <f>F12</f>
        <v>PK Hořín</v>
      </c>
      <c r="I113" s="12" t="s">
        <v>20</v>
      </c>
      <c r="J113" s="20" t="str">
        <f>IF(J12="","",J12)</f>
        <v>7. 9. 2023</v>
      </c>
      <c r="L113" s="15"/>
    </row>
    <row r="114" spans="2:65" s="16" customFormat="1" ht="6.9" customHeight="1" x14ac:dyDescent="0.2">
      <c r="B114" s="15"/>
      <c r="L114" s="15"/>
    </row>
    <row r="115" spans="2:65" s="16" customFormat="1" ht="15.15" customHeight="1" x14ac:dyDescent="0.2">
      <c r="B115" s="15"/>
      <c r="C115" s="12" t="s">
        <v>22</v>
      </c>
      <c r="F115" s="19" t="str">
        <f>E15</f>
        <v>Povodí Vltavy státní podnik</v>
      </c>
      <c r="I115" s="12" t="s">
        <v>28</v>
      </c>
      <c r="J115" s="49" t="str">
        <f>E21</f>
        <v>Ing. M. Klimešová</v>
      </c>
      <c r="L115" s="15"/>
    </row>
    <row r="116" spans="2:65" s="16" customFormat="1" ht="15.15" customHeight="1" x14ac:dyDescent="0.2">
      <c r="B116" s="15"/>
      <c r="C116" s="12" t="s">
        <v>27</v>
      </c>
      <c r="F116" s="19" t="str">
        <f>IF(E18="","",E18)</f>
        <v>Vyplň údaj</v>
      </c>
      <c r="I116" s="12" t="s">
        <v>32</v>
      </c>
      <c r="J116" s="49" t="str">
        <f>E24</f>
        <v>Ing. M. Klimešová</v>
      </c>
      <c r="L116" s="15"/>
    </row>
    <row r="117" spans="2:65" s="16" customFormat="1" ht="10.35" customHeight="1" x14ac:dyDescent="0.2">
      <c r="B117" s="15"/>
      <c r="L117" s="15"/>
    </row>
    <row r="118" spans="2:65" s="71" customFormat="1" ht="29.25" customHeight="1" x14ac:dyDescent="0.2">
      <c r="B118" s="63"/>
      <c r="C118" s="64" t="s">
        <v>101</v>
      </c>
      <c r="D118" s="65" t="s">
        <v>59</v>
      </c>
      <c r="E118" s="65" t="s">
        <v>55</v>
      </c>
      <c r="F118" s="65" t="s">
        <v>56</v>
      </c>
      <c r="G118" s="65" t="s">
        <v>102</v>
      </c>
      <c r="H118" s="65" t="s">
        <v>103</v>
      </c>
      <c r="I118" s="65" t="s">
        <v>104</v>
      </c>
      <c r="J118" s="66" t="s">
        <v>94</v>
      </c>
      <c r="K118" s="67" t="s">
        <v>105</v>
      </c>
      <c r="L118" s="63"/>
      <c r="M118" s="68" t="s">
        <v>1</v>
      </c>
      <c r="N118" s="69" t="s">
        <v>38</v>
      </c>
      <c r="O118" s="69" t="s">
        <v>106</v>
      </c>
      <c r="P118" s="69" t="s">
        <v>107</v>
      </c>
      <c r="Q118" s="69" t="s">
        <v>108</v>
      </c>
      <c r="R118" s="69" t="s">
        <v>109</v>
      </c>
      <c r="S118" s="69" t="s">
        <v>110</v>
      </c>
      <c r="T118" s="70" t="s">
        <v>111</v>
      </c>
    </row>
    <row r="119" spans="2:65" s="16" customFormat="1" ht="22.95" customHeight="1" x14ac:dyDescent="0.3">
      <c r="B119" s="15"/>
      <c r="C119" s="72" t="s">
        <v>112</v>
      </c>
      <c r="J119" s="73">
        <f>BK119</f>
        <v>0</v>
      </c>
      <c r="L119" s="15"/>
      <c r="M119" s="74"/>
      <c r="N119" s="25"/>
      <c r="O119" s="25"/>
      <c r="P119" s="75">
        <f>P120+P146</f>
        <v>982.072</v>
      </c>
      <c r="Q119" s="25"/>
      <c r="R119" s="75">
        <f>R120+R146</f>
        <v>21.971499000000005</v>
      </c>
      <c r="S119" s="25"/>
      <c r="T119" s="76">
        <f>T120+T146</f>
        <v>19.880000000000003</v>
      </c>
      <c r="AT119" s="6" t="s">
        <v>73</v>
      </c>
      <c r="AU119" s="6" t="s">
        <v>96</v>
      </c>
      <c r="BK119" s="77">
        <f>BK120+BK146</f>
        <v>0</v>
      </c>
    </row>
    <row r="120" spans="2:65" s="79" customFormat="1" ht="25.95" customHeight="1" x14ac:dyDescent="0.25">
      <c r="B120" s="78"/>
      <c r="D120" s="80" t="s">
        <v>73</v>
      </c>
      <c r="E120" s="81" t="s">
        <v>113</v>
      </c>
      <c r="F120" s="81" t="s">
        <v>114</v>
      </c>
      <c r="J120" s="82">
        <f>BK120</f>
        <v>0</v>
      </c>
      <c r="L120" s="78"/>
      <c r="M120" s="83"/>
      <c r="P120" s="84">
        <f>P121+SUM(P122:P124)</f>
        <v>0</v>
      </c>
      <c r="R120" s="84">
        <f>R121+SUM(R122:R124)</f>
        <v>0.18301900000000002</v>
      </c>
      <c r="T120" s="85">
        <f>T121+SUM(T122:T124)</f>
        <v>0</v>
      </c>
      <c r="AR120" s="80" t="s">
        <v>85</v>
      </c>
      <c r="AT120" s="86" t="s">
        <v>73</v>
      </c>
      <c r="AU120" s="86" t="s">
        <v>74</v>
      </c>
      <c r="AY120" s="80" t="s">
        <v>115</v>
      </c>
      <c r="BK120" s="87">
        <f>BK121+SUM(BK122:BK124)</f>
        <v>0</v>
      </c>
    </row>
    <row r="121" spans="2:65" s="16" customFormat="1" ht="33" customHeight="1" x14ac:dyDescent="0.2">
      <c r="B121" s="15"/>
      <c r="C121" s="88" t="s">
        <v>82</v>
      </c>
      <c r="D121" s="88" t="s">
        <v>116</v>
      </c>
      <c r="E121" s="89" t="s">
        <v>117</v>
      </c>
      <c r="F121" s="90" t="s">
        <v>118</v>
      </c>
      <c r="G121" s="91" t="s">
        <v>119</v>
      </c>
      <c r="H121" s="92">
        <v>1</v>
      </c>
      <c r="I121" s="1"/>
      <c r="J121" s="93">
        <f>ROUND(I121*H121,2)</f>
        <v>0</v>
      </c>
      <c r="K121" s="94"/>
      <c r="L121" s="15"/>
      <c r="M121" s="95" t="s">
        <v>1</v>
      </c>
      <c r="N121" s="96" t="s">
        <v>39</v>
      </c>
      <c r="O121" s="97">
        <v>0</v>
      </c>
      <c r="P121" s="97">
        <f>O121*H121</f>
        <v>0</v>
      </c>
      <c r="Q121" s="97">
        <v>0</v>
      </c>
      <c r="R121" s="97">
        <f>Q121*H121</f>
        <v>0</v>
      </c>
      <c r="S121" s="97">
        <v>0</v>
      </c>
      <c r="T121" s="98">
        <f>S121*H121</f>
        <v>0</v>
      </c>
      <c r="AR121" s="99" t="s">
        <v>82</v>
      </c>
      <c r="AT121" s="99" t="s">
        <v>116</v>
      </c>
      <c r="AU121" s="99" t="s">
        <v>82</v>
      </c>
      <c r="AY121" s="6" t="s">
        <v>115</v>
      </c>
      <c r="BE121" s="100">
        <f>IF(N121="základní",J121,0)</f>
        <v>0</v>
      </c>
      <c r="BF121" s="100">
        <f>IF(N121="snížená",J121,0)</f>
        <v>0</v>
      </c>
      <c r="BG121" s="100">
        <f>IF(N121="zákl. přenesená",J121,0)</f>
        <v>0</v>
      </c>
      <c r="BH121" s="100">
        <f>IF(N121="sníž. přenesená",J121,0)</f>
        <v>0</v>
      </c>
      <c r="BI121" s="100">
        <f>IF(N121="nulová",J121,0)</f>
        <v>0</v>
      </c>
      <c r="BJ121" s="6" t="s">
        <v>82</v>
      </c>
      <c r="BK121" s="100">
        <f>ROUND(I121*H121,2)</f>
        <v>0</v>
      </c>
      <c r="BL121" s="6" t="s">
        <v>82</v>
      </c>
      <c r="BM121" s="99" t="s">
        <v>120</v>
      </c>
    </row>
    <row r="122" spans="2:65" s="16" customFormat="1" ht="19.2" x14ac:dyDescent="0.2">
      <c r="B122" s="15"/>
      <c r="D122" s="101" t="s">
        <v>121</v>
      </c>
      <c r="F122" s="102" t="s">
        <v>122</v>
      </c>
      <c r="L122" s="15"/>
      <c r="M122" s="103"/>
      <c r="T122" s="104"/>
      <c r="AT122" s="6" t="s">
        <v>121</v>
      </c>
      <c r="AU122" s="6" t="s">
        <v>82</v>
      </c>
    </row>
    <row r="123" spans="2:65" s="16" customFormat="1" ht="86.4" x14ac:dyDescent="0.2">
      <c r="B123" s="15"/>
      <c r="D123" s="101" t="s">
        <v>123</v>
      </c>
      <c r="F123" s="105" t="s">
        <v>212</v>
      </c>
      <c r="L123" s="15"/>
      <c r="M123" s="103"/>
      <c r="T123" s="104"/>
      <c r="AT123" s="6" t="s">
        <v>123</v>
      </c>
      <c r="AU123" s="6" t="s">
        <v>82</v>
      </c>
    </row>
    <row r="124" spans="2:65" s="79" customFormat="1" ht="22.95" customHeight="1" x14ac:dyDescent="0.25">
      <c r="B124" s="78"/>
      <c r="D124" s="80" t="s">
        <v>73</v>
      </c>
      <c r="E124" s="106" t="s">
        <v>124</v>
      </c>
      <c r="F124" s="106" t="s">
        <v>125</v>
      </c>
      <c r="J124" s="107">
        <f>BK124</f>
        <v>0</v>
      </c>
      <c r="L124" s="78"/>
      <c r="M124" s="83"/>
      <c r="P124" s="84">
        <f>SUM(P125:P145)</f>
        <v>0</v>
      </c>
      <c r="R124" s="84">
        <f>SUM(R125:R145)</f>
        <v>0.18301900000000002</v>
      </c>
      <c r="T124" s="85">
        <f>SUM(T125:T145)</f>
        <v>0</v>
      </c>
      <c r="AR124" s="80" t="s">
        <v>85</v>
      </c>
      <c r="AT124" s="86" t="s">
        <v>73</v>
      </c>
      <c r="AU124" s="86" t="s">
        <v>82</v>
      </c>
      <c r="AY124" s="80" t="s">
        <v>115</v>
      </c>
      <c r="BK124" s="87">
        <f>SUM(BK125:BK145)</f>
        <v>0</v>
      </c>
    </row>
    <row r="125" spans="2:65" s="16" customFormat="1" ht="24.15" customHeight="1" x14ac:dyDescent="0.2">
      <c r="B125" s="15"/>
      <c r="C125" s="88" t="s">
        <v>85</v>
      </c>
      <c r="D125" s="88" t="s">
        <v>116</v>
      </c>
      <c r="E125" s="89" t="s">
        <v>126</v>
      </c>
      <c r="F125" s="90" t="s">
        <v>127</v>
      </c>
      <c r="G125" s="91" t="s">
        <v>128</v>
      </c>
      <c r="H125" s="92">
        <v>323.06</v>
      </c>
      <c r="I125" s="1"/>
      <c r="J125" s="93">
        <f>ROUND(I125*H125,2)</f>
        <v>0</v>
      </c>
      <c r="K125" s="94"/>
      <c r="L125" s="15"/>
      <c r="M125" s="95" t="s">
        <v>1</v>
      </c>
      <c r="N125" s="96" t="s">
        <v>39</v>
      </c>
      <c r="O125" s="97">
        <v>0</v>
      </c>
      <c r="P125" s="97">
        <f>O125*H125</f>
        <v>0</v>
      </c>
      <c r="Q125" s="97">
        <v>0</v>
      </c>
      <c r="R125" s="97">
        <f>Q125*H125</f>
        <v>0</v>
      </c>
      <c r="S125" s="97">
        <v>0</v>
      </c>
      <c r="T125" s="98">
        <f>S125*H125</f>
        <v>0</v>
      </c>
      <c r="AR125" s="99" t="s">
        <v>82</v>
      </c>
      <c r="AT125" s="99" t="s">
        <v>116</v>
      </c>
      <c r="AU125" s="99" t="s">
        <v>85</v>
      </c>
      <c r="AY125" s="6" t="s">
        <v>115</v>
      </c>
      <c r="BE125" s="100">
        <f>IF(N125="základní",J125,0)</f>
        <v>0</v>
      </c>
      <c r="BF125" s="100">
        <f>IF(N125="snížená",J125,0)</f>
        <v>0</v>
      </c>
      <c r="BG125" s="100">
        <f>IF(N125="zákl. přenesená",J125,0)</f>
        <v>0</v>
      </c>
      <c r="BH125" s="100">
        <f>IF(N125="sníž. přenesená",J125,0)</f>
        <v>0</v>
      </c>
      <c r="BI125" s="100">
        <f>IF(N125="nulová",J125,0)</f>
        <v>0</v>
      </c>
      <c r="BJ125" s="6" t="s">
        <v>82</v>
      </c>
      <c r="BK125" s="100">
        <f>ROUND(I125*H125,2)</f>
        <v>0</v>
      </c>
      <c r="BL125" s="6" t="s">
        <v>82</v>
      </c>
      <c r="BM125" s="99" t="s">
        <v>129</v>
      </c>
    </row>
    <row r="126" spans="2:65" s="16" customFormat="1" ht="28.8" x14ac:dyDescent="0.2">
      <c r="B126" s="15"/>
      <c r="D126" s="101" t="s">
        <v>121</v>
      </c>
      <c r="F126" s="102" t="s">
        <v>130</v>
      </c>
      <c r="L126" s="15"/>
      <c r="M126" s="103"/>
      <c r="T126" s="104"/>
      <c r="AT126" s="6" t="s">
        <v>121</v>
      </c>
      <c r="AU126" s="6" t="s">
        <v>85</v>
      </c>
    </row>
    <row r="127" spans="2:65" s="16" customFormat="1" ht="67.2" x14ac:dyDescent="0.2">
      <c r="B127" s="15"/>
      <c r="D127" s="101" t="s">
        <v>123</v>
      </c>
      <c r="F127" s="105" t="s">
        <v>131</v>
      </c>
      <c r="L127" s="15"/>
      <c r="M127" s="103"/>
      <c r="T127" s="104"/>
      <c r="AT127" s="6" t="s">
        <v>123</v>
      </c>
      <c r="AU127" s="6" t="s">
        <v>85</v>
      </c>
    </row>
    <row r="128" spans="2:65" s="109" customFormat="1" x14ac:dyDescent="0.2">
      <c r="B128" s="108"/>
      <c r="D128" s="101" t="s">
        <v>132</v>
      </c>
      <c r="E128" s="110" t="s">
        <v>1</v>
      </c>
      <c r="F128" s="111" t="s">
        <v>213</v>
      </c>
      <c r="H128" s="112">
        <v>323.06</v>
      </c>
      <c r="L128" s="108"/>
      <c r="M128" s="113"/>
      <c r="T128" s="114"/>
      <c r="AT128" s="110" t="s">
        <v>132</v>
      </c>
      <c r="AU128" s="110" t="s">
        <v>85</v>
      </c>
      <c r="AV128" s="109" t="s">
        <v>85</v>
      </c>
      <c r="AW128" s="109" t="s">
        <v>31</v>
      </c>
      <c r="AX128" s="109" t="s">
        <v>82</v>
      </c>
      <c r="AY128" s="110" t="s">
        <v>115</v>
      </c>
    </row>
    <row r="129" spans="2:65" s="16" customFormat="1" ht="24.15" customHeight="1" x14ac:dyDescent="0.2">
      <c r="B129" s="15"/>
      <c r="C129" s="115" t="s">
        <v>133</v>
      </c>
      <c r="D129" s="115" t="s">
        <v>134</v>
      </c>
      <c r="E129" s="116" t="s">
        <v>135</v>
      </c>
      <c r="F129" s="117" t="s">
        <v>136</v>
      </c>
      <c r="G129" s="118" t="s">
        <v>128</v>
      </c>
      <c r="H129" s="119">
        <v>323.06</v>
      </c>
      <c r="I129" s="2"/>
      <c r="J129" s="120">
        <f>ROUND(I129*H129,2)</f>
        <v>0</v>
      </c>
      <c r="K129" s="121"/>
      <c r="L129" s="122"/>
      <c r="M129" s="123" t="s">
        <v>1</v>
      </c>
      <c r="N129" s="124" t="s">
        <v>39</v>
      </c>
      <c r="O129" s="97">
        <v>0</v>
      </c>
      <c r="P129" s="97">
        <f>O129*H129</f>
        <v>0</v>
      </c>
      <c r="Q129" s="97">
        <v>5.5000000000000003E-4</v>
      </c>
      <c r="R129" s="97">
        <f>Q129*H129</f>
        <v>0.17768300000000001</v>
      </c>
      <c r="S129" s="97">
        <v>0</v>
      </c>
      <c r="T129" s="98">
        <f>S129*H129</f>
        <v>0</v>
      </c>
      <c r="AR129" s="99" t="s">
        <v>85</v>
      </c>
      <c r="AT129" s="99" t="s">
        <v>134</v>
      </c>
      <c r="AU129" s="99" t="s">
        <v>85</v>
      </c>
      <c r="AY129" s="6" t="s">
        <v>115</v>
      </c>
      <c r="BE129" s="100">
        <f>IF(N129="základní",J129,0)</f>
        <v>0</v>
      </c>
      <c r="BF129" s="100">
        <f>IF(N129="snížená",J129,0)</f>
        <v>0</v>
      </c>
      <c r="BG129" s="100">
        <f>IF(N129="zákl. přenesená",J129,0)</f>
        <v>0</v>
      </c>
      <c r="BH129" s="100">
        <f>IF(N129="sníž. přenesená",J129,0)</f>
        <v>0</v>
      </c>
      <c r="BI129" s="100">
        <f>IF(N129="nulová",J129,0)</f>
        <v>0</v>
      </c>
      <c r="BJ129" s="6" t="s">
        <v>82</v>
      </c>
      <c r="BK129" s="100">
        <f>ROUND(I129*H129,2)</f>
        <v>0</v>
      </c>
      <c r="BL129" s="6" t="s">
        <v>82</v>
      </c>
      <c r="BM129" s="99" t="s">
        <v>137</v>
      </c>
    </row>
    <row r="130" spans="2:65" s="16" customFormat="1" x14ac:dyDescent="0.2">
      <c r="B130" s="15"/>
      <c r="D130" s="101" t="s">
        <v>121</v>
      </c>
      <c r="F130" s="102" t="s">
        <v>138</v>
      </c>
      <c r="L130" s="15"/>
      <c r="M130" s="103"/>
      <c r="T130" s="104"/>
      <c r="AT130" s="6" t="s">
        <v>121</v>
      </c>
      <c r="AU130" s="6" t="s">
        <v>85</v>
      </c>
    </row>
    <row r="131" spans="2:65" s="16" customFormat="1" ht="48" x14ac:dyDescent="0.2">
      <c r="B131" s="15"/>
      <c r="D131" s="101" t="s">
        <v>123</v>
      </c>
      <c r="F131" s="105" t="s">
        <v>139</v>
      </c>
      <c r="L131" s="15"/>
      <c r="M131" s="103"/>
      <c r="T131" s="104"/>
      <c r="AT131" s="6" t="s">
        <v>123</v>
      </c>
      <c r="AU131" s="6" t="s">
        <v>85</v>
      </c>
    </row>
    <row r="132" spans="2:65" s="109" customFormat="1" x14ac:dyDescent="0.2">
      <c r="B132" s="108"/>
      <c r="D132" s="101" t="s">
        <v>132</v>
      </c>
      <c r="E132" s="110" t="s">
        <v>1</v>
      </c>
      <c r="F132" s="111" t="s">
        <v>214</v>
      </c>
      <c r="H132" s="112">
        <v>323.06</v>
      </c>
      <c r="L132" s="108"/>
      <c r="M132" s="113"/>
      <c r="T132" s="114"/>
      <c r="AT132" s="110" t="s">
        <v>132</v>
      </c>
      <c r="AU132" s="110" t="s">
        <v>85</v>
      </c>
      <c r="AV132" s="109" t="s">
        <v>85</v>
      </c>
      <c r="AW132" s="109" t="s">
        <v>31</v>
      </c>
      <c r="AX132" s="109" t="s">
        <v>74</v>
      </c>
      <c r="AY132" s="110" t="s">
        <v>115</v>
      </c>
    </row>
    <row r="133" spans="2:65" s="16" customFormat="1" ht="26.25" customHeight="1" x14ac:dyDescent="0.2">
      <c r="B133" s="15"/>
      <c r="C133" s="115" t="s">
        <v>140</v>
      </c>
      <c r="D133" s="115" t="s">
        <v>134</v>
      </c>
      <c r="E133" s="116" t="s">
        <v>141</v>
      </c>
      <c r="F133" s="117" t="s">
        <v>142</v>
      </c>
      <c r="G133" s="118" t="s">
        <v>143</v>
      </c>
      <c r="H133" s="119">
        <v>23.2</v>
      </c>
      <c r="I133" s="2"/>
      <c r="J133" s="120">
        <f>ROUND(I133*H133,2)</f>
        <v>0</v>
      </c>
      <c r="K133" s="121"/>
      <c r="L133" s="122"/>
      <c r="M133" s="123" t="s">
        <v>1</v>
      </c>
      <c r="N133" s="124" t="s">
        <v>39</v>
      </c>
      <c r="O133" s="97">
        <v>0</v>
      </c>
      <c r="P133" s="97">
        <f>O133*H133</f>
        <v>0</v>
      </c>
      <c r="Q133" s="97">
        <v>2.3000000000000001E-4</v>
      </c>
      <c r="R133" s="97">
        <f>Q133*H133</f>
        <v>5.3359999999999996E-3</v>
      </c>
      <c r="S133" s="97">
        <v>0</v>
      </c>
      <c r="T133" s="98">
        <f>S133*H133</f>
        <v>0</v>
      </c>
      <c r="AR133" s="99" t="s">
        <v>85</v>
      </c>
      <c r="AT133" s="99" t="s">
        <v>134</v>
      </c>
      <c r="AU133" s="99" t="s">
        <v>85</v>
      </c>
      <c r="AY133" s="6" t="s">
        <v>115</v>
      </c>
      <c r="BE133" s="100">
        <f>IF(N133="základní",J133,0)</f>
        <v>0</v>
      </c>
      <c r="BF133" s="100">
        <f>IF(N133="snížená",J133,0)</f>
        <v>0</v>
      </c>
      <c r="BG133" s="100">
        <f>IF(N133="zákl. přenesená",J133,0)</f>
        <v>0</v>
      </c>
      <c r="BH133" s="100">
        <f>IF(N133="sníž. přenesená",J133,0)</f>
        <v>0</v>
      </c>
      <c r="BI133" s="100">
        <f>IF(N133="nulová",J133,0)</f>
        <v>0</v>
      </c>
      <c r="BJ133" s="6" t="s">
        <v>82</v>
      </c>
      <c r="BK133" s="100">
        <f>ROUND(I133*H133,2)</f>
        <v>0</v>
      </c>
      <c r="BL133" s="6" t="s">
        <v>82</v>
      </c>
      <c r="BM133" s="99" t="s">
        <v>144</v>
      </c>
    </row>
    <row r="134" spans="2:65" s="16" customFormat="1" x14ac:dyDescent="0.2">
      <c r="B134" s="15"/>
      <c r="D134" s="101" t="s">
        <v>121</v>
      </c>
      <c r="F134" s="102" t="s">
        <v>145</v>
      </c>
      <c r="L134" s="15"/>
      <c r="M134" s="103"/>
      <c r="T134" s="104"/>
      <c r="AT134" s="6" t="s">
        <v>121</v>
      </c>
      <c r="AU134" s="6" t="s">
        <v>85</v>
      </c>
    </row>
    <row r="135" spans="2:65" s="16" customFormat="1" ht="19.2" x14ac:dyDescent="0.2">
      <c r="B135" s="15"/>
      <c r="D135" s="101" t="s">
        <v>123</v>
      </c>
      <c r="F135" s="105" t="s">
        <v>146</v>
      </c>
      <c r="L135" s="15"/>
      <c r="M135" s="103"/>
      <c r="T135" s="104"/>
      <c r="AT135" s="6" t="s">
        <v>123</v>
      </c>
      <c r="AU135" s="6" t="s">
        <v>85</v>
      </c>
    </row>
    <row r="136" spans="2:65" s="16" customFormat="1" ht="24.15" customHeight="1" x14ac:dyDescent="0.2">
      <c r="B136" s="15"/>
      <c r="C136" s="88" t="s">
        <v>147</v>
      </c>
      <c r="D136" s="88" t="s">
        <v>116</v>
      </c>
      <c r="E136" s="89" t="s">
        <v>148</v>
      </c>
      <c r="F136" s="90" t="s">
        <v>149</v>
      </c>
      <c r="G136" s="91" t="s">
        <v>150</v>
      </c>
      <c r="H136" s="92">
        <v>23.2</v>
      </c>
      <c r="I136" s="1"/>
      <c r="J136" s="93">
        <f>ROUND(I136*H136,2)</f>
        <v>0</v>
      </c>
      <c r="K136" s="94"/>
      <c r="L136" s="15"/>
      <c r="M136" s="95" t="s">
        <v>1</v>
      </c>
      <c r="N136" s="96" t="s">
        <v>39</v>
      </c>
      <c r="O136" s="97">
        <v>0</v>
      </c>
      <c r="P136" s="97">
        <f>O136*H136</f>
        <v>0</v>
      </c>
      <c r="Q136" s="97">
        <v>0</v>
      </c>
      <c r="R136" s="97">
        <f>Q136*H136</f>
        <v>0</v>
      </c>
      <c r="S136" s="97">
        <v>0</v>
      </c>
      <c r="T136" s="98">
        <f>S136*H136</f>
        <v>0</v>
      </c>
      <c r="AR136" s="99" t="s">
        <v>82</v>
      </c>
      <c r="AT136" s="99" t="s">
        <v>116</v>
      </c>
      <c r="AU136" s="99" t="s">
        <v>85</v>
      </c>
      <c r="AY136" s="6" t="s">
        <v>115</v>
      </c>
      <c r="BE136" s="100">
        <f>IF(N136="základní",J136,0)</f>
        <v>0</v>
      </c>
      <c r="BF136" s="100">
        <f>IF(N136="snížená",J136,0)</f>
        <v>0</v>
      </c>
      <c r="BG136" s="100">
        <f>IF(N136="zákl. přenesená",J136,0)</f>
        <v>0</v>
      </c>
      <c r="BH136" s="100">
        <f>IF(N136="sníž. přenesená",J136,0)</f>
        <v>0</v>
      </c>
      <c r="BI136" s="100">
        <f>IF(N136="nulová",J136,0)</f>
        <v>0</v>
      </c>
      <c r="BJ136" s="6" t="s">
        <v>82</v>
      </c>
      <c r="BK136" s="100">
        <f>ROUND(I136*H136,2)</f>
        <v>0</v>
      </c>
      <c r="BL136" s="6" t="s">
        <v>82</v>
      </c>
      <c r="BM136" s="99" t="s">
        <v>151</v>
      </c>
    </row>
    <row r="137" spans="2:65" s="16" customFormat="1" ht="19.2" x14ac:dyDescent="0.2">
      <c r="B137" s="15"/>
      <c r="D137" s="101" t="s">
        <v>121</v>
      </c>
      <c r="F137" s="102" t="s">
        <v>149</v>
      </c>
      <c r="L137" s="15"/>
      <c r="M137" s="103"/>
      <c r="T137" s="104"/>
      <c r="AT137" s="6" t="s">
        <v>121</v>
      </c>
      <c r="AU137" s="6" t="s">
        <v>85</v>
      </c>
    </row>
    <row r="138" spans="2:65" s="16" customFormat="1" ht="38.4" x14ac:dyDescent="0.2">
      <c r="B138" s="15"/>
      <c r="D138" s="101" t="s">
        <v>123</v>
      </c>
      <c r="F138" s="105" t="s">
        <v>152</v>
      </c>
      <c r="L138" s="15"/>
      <c r="M138" s="103"/>
      <c r="T138" s="104"/>
      <c r="AT138" s="6" t="s">
        <v>123</v>
      </c>
      <c r="AU138" s="6" t="s">
        <v>85</v>
      </c>
    </row>
    <row r="139" spans="2:65" s="16" customFormat="1" ht="16.5" customHeight="1" x14ac:dyDescent="0.2">
      <c r="B139" s="15"/>
      <c r="C139" s="88" t="s">
        <v>153</v>
      </c>
      <c r="D139" s="88" t="s">
        <v>116</v>
      </c>
      <c r="E139" s="89" t="s">
        <v>154</v>
      </c>
      <c r="F139" s="90" t="s">
        <v>155</v>
      </c>
      <c r="G139" s="91" t="s">
        <v>156</v>
      </c>
      <c r="H139" s="92">
        <v>60</v>
      </c>
      <c r="I139" s="1"/>
      <c r="J139" s="93">
        <f>ROUND(I139*H139,2)</f>
        <v>0</v>
      </c>
      <c r="K139" s="94"/>
      <c r="L139" s="15"/>
      <c r="M139" s="95" t="s">
        <v>1</v>
      </c>
      <c r="N139" s="96" t="s">
        <v>39</v>
      </c>
      <c r="O139" s="97">
        <v>0</v>
      </c>
      <c r="P139" s="97">
        <f>O139*H139</f>
        <v>0</v>
      </c>
      <c r="Q139" s="97">
        <v>0</v>
      </c>
      <c r="R139" s="97">
        <f>Q139*H139</f>
        <v>0</v>
      </c>
      <c r="S139" s="97">
        <v>0</v>
      </c>
      <c r="T139" s="98">
        <f>S139*H139</f>
        <v>0</v>
      </c>
      <c r="AR139" s="99" t="s">
        <v>82</v>
      </c>
      <c r="AT139" s="99" t="s">
        <v>116</v>
      </c>
      <c r="AU139" s="99" t="s">
        <v>85</v>
      </c>
      <c r="AY139" s="6" t="s">
        <v>115</v>
      </c>
      <c r="BE139" s="100">
        <f>IF(N139="základní",J139,0)</f>
        <v>0</v>
      </c>
      <c r="BF139" s="100">
        <f>IF(N139="snížená",J139,0)</f>
        <v>0</v>
      </c>
      <c r="BG139" s="100">
        <f>IF(N139="zákl. přenesená",J139,0)</f>
        <v>0</v>
      </c>
      <c r="BH139" s="100">
        <f>IF(N139="sníž. přenesená",J139,0)</f>
        <v>0</v>
      </c>
      <c r="BI139" s="100">
        <f>IF(N139="nulová",J139,0)</f>
        <v>0</v>
      </c>
      <c r="BJ139" s="6" t="s">
        <v>82</v>
      </c>
      <c r="BK139" s="100">
        <f>ROUND(I139*H139,2)</f>
        <v>0</v>
      </c>
      <c r="BL139" s="6" t="s">
        <v>82</v>
      </c>
      <c r="BM139" s="99" t="s">
        <v>157</v>
      </c>
    </row>
    <row r="140" spans="2:65" s="16" customFormat="1" x14ac:dyDescent="0.2">
      <c r="B140" s="15"/>
      <c r="D140" s="101" t="s">
        <v>121</v>
      </c>
      <c r="F140" s="102" t="s">
        <v>158</v>
      </c>
      <c r="L140" s="15"/>
      <c r="M140" s="103"/>
      <c r="T140" s="104"/>
      <c r="AT140" s="6" t="s">
        <v>121</v>
      </c>
      <c r="AU140" s="6" t="s">
        <v>85</v>
      </c>
    </row>
    <row r="141" spans="2:65" s="16" customFormat="1" ht="57.6" x14ac:dyDescent="0.2">
      <c r="B141" s="15"/>
      <c r="D141" s="101" t="s">
        <v>123</v>
      </c>
      <c r="F141" s="105" t="s">
        <v>215</v>
      </c>
      <c r="L141" s="15"/>
      <c r="M141" s="103"/>
      <c r="T141" s="104"/>
      <c r="AT141" s="6" t="s">
        <v>123</v>
      </c>
      <c r="AU141" s="6" t="s">
        <v>85</v>
      </c>
    </row>
    <row r="142" spans="2:65" s="16" customFormat="1" ht="24.15" customHeight="1" x14ac:dyDescent="0.2">
      <c r="B142" s="15"/>
      <c r="C142" s="88" t="s">
        <v>159</v>
      </c>
      <c r="D142" s="88" t="s">
        <v>116</v>
      </c>
      <c r="E142" s="89" t="s">
        <v>160</v>
      </c>
      <c r="F142" s="90" t="s">
        <v>161</v>
      </c>
      <c r="G142" s="91" t="s">
        <v>162</v>
      </c>
      <c r="H142" s="92">
        <v>762.42200000000003</v>
      </c>
      <c r="I142" s="1"/>
      <c r="J142" s="93">
        <f>ROUND(I142*H142,2)</f>
        <v>0</v>
      </c>
      <c r="K142" s="94"/>
      <c r="L142" s="15"/>
      <c r="M142" s="95" t="s">
        <v>1</v>
      </c>
      <c r="N142" s="96" t="s">
        <v>39</v>
      </c>
      <c r="O142" s="97">
        <v>0</v>
      </c>
      <c r="P142" s="97">
        <f>O142*H142</f>
        <v>0</v>
      </c>
      <c r="Q142" s="97">
        <v>0</v>
      </c>
      <c r="R142" s="97">
        <f>Q142*H142</f>
        <v>0</v>
      </c>
      <c r="S142" s="97">
        <v>0</v>
      </c>
      <c r="T142" s="98">
        <f>S142*H142</f>
        <v>0</v>
      </c>
      <c r="AR142" s="99" t="s">
        <v>82</v>
      </c>
      <c r="AT142" s="99" t="s">
        <v>116</v>
      </c>
      <c r="AU142" s="99" t="s">
        <v>85</v>
      </c>
      <c r="AY142" s="6" t="s">
        <v>115</v>
      </c>
      <c r="BE142" s="100">
        <f>IF(N142="základní",J142,0)</f>
        <v>0</v>
      </c>
      <c r="BF142" s="100">
        <f>IF(N142="snížená",J142,0)</f>
        <v>0</v>
      </c>
      <c r="BG142" s="100">
        <f>IF(N142="zákl. přenesená",J142,0)</f>
        <v>0</v>
      </c>
      <c r="BH142" s="100">
        <f>IF(N142="sníž. přenesená",J142,0)</f>
        <v>0</v>
      </c>
      <c r="BI142" s="100">
        <f>IF(N142="nulová",J142,0)</f>
        <v>0</v>
      </c>
      <c r="BJ142" s="6" t="s">
        <v>82</v>
      </c>
      <c r="BK142" s="100">
        <f>ROUND(I142*H142,2)</f>
        <v>0</v>
      </c>
      <c r="BL142" s="6" t="s">
        <v>82</v>
      </c>
      <c r="BM142" s="99" t="s">
        <v>163</v>
      </c>
    </row>
    <row r="143" spans="2:65" s="16" customFormat="1" ht="19.2" x14ac:dyDescent="0.2">
      <c r="B143" s="15"/>
      <c r="D143" s="101" t="s">
        <v>121</v>
      </c>
      <c r="F143" s="102" t="s">
        <v>164</v>
      </c>
      <c r="L143" s="15"/>
      <c r="M143" s="103"/>
      <c r="T143" s="104"/>
      <c r="AT143" s="6" t="s">
        <v>121</v>
      </c>
      <c r="AU143" s="6" t="s">
        <v>85</v>
      </c>
    </row>
    <row r="144" spans="2:65" s="16" customFormat="1" ht="38.4" x14ac:dyDescent="0.2">
      <c r="B144" s="15"/>
      <c r="D144" s="101" t="s">
        <v>123</v>
      </c>
      <c r="F144" s="105" t="s">
        <v>165</v>
      </c>
      <c r="L144" s="15"/>
      <c r="M144" s="103"/>
      <c r="T144" s="104"/>
      <c r="AT144" s="6" t="s">
        <v>123</v>
      </c>
      <c r="AU144" s="6" t="s">
        <v>85</v>
      </c>
    </row>
    <row r="145" spans="2:65" s="109" customFormat="1" x14ac:dyDescent="0.2">
      <c r="B145" s="108"/>
      <c r="D145" s="101" t="s">
        <v>132</v>
      </c>
      <c r="E145" s="110" t="s">
        <v>1</v>
      </c>
      <c r="F145" s="111" t="s">
        <v>216</v>
      </c>
      <c r="H145" s="112">
        <v>762.42200000000003</v>
      </c>
      <c r="L145" s="108"/>
      <c r="M145" s="113"/>
      <c r="T145" s="114"/>
      <c r="AT145" s="110" t="s">
        <v>132</v>
      </c>
      <c r="AU145" s="110" t="s">
        <v>85</v>
      </c>
      <c r="AV145" s="109" t="s">
        <v>85</v>
      </c>
      <c r="AW145" s="109" t="s">
        <v>31</v>
      </c>
      <c r="AX145" s="109" t="s">
        <v>82</v>
      </c>
      <c r="AY145" s="110" t="s">
        <v>115</v>
      </c>
    </row>
    <row r="146" spans="2:65" s="79" customFormat="1" ht="25.95" customHeight="1" x14ac:dyDescent="0.25">
      <c r="B146" s="78"/>
      <c r="D146" s="80" t="s">
        <v>73</v>
      </c>
      <c r="E146" s="81" t="s">
        <v>166</v>
      </c>
      <c r="F146" s="81" t="s">
        <v>167</v>
      </c>
      <c r="J146" s="82">
        <f>BK146</f>
        <v>0</v>
      </c>
      <c r="L146" s="78"/>
      <c r="M146" s="83"/>
      <c r="P146" s="84">
        <f>SUM(P147:P160)</f>
        <v>982.072</v>
      </c>
      <c r="R146" s="84">
        <f>SUM(R147:R160)</f>
        <v>21.788480000000003</v>
      </c>
      <c r="T146" s="85">
        <f>SUM(T147:T160)</f>
        <v>19.880000000000003</v>
      </c>
      <c r="AR146" s="80" t="s">
        <v>85</v>
      </c>
      <c r="AT146" s="86" t="s">
        <v>73</v>
      </c>
      <c r="AU146" s="86" t="s">
        <v>74</v>
      </c>
      <c r="AY146" s="80" t="s">
        <v>115</v>
      </c>
      <c r="BK146" s="87">
        <f>SUM(BK147:BK160)</f>
        <v>0</v>
      </c>
    </row>
    <row r="147" spans="2:65" s="16" customFormat="1" ht="21.75" customHeight="1" x14ac:dyDescent="0.2">
      <c r="B147" s="15"/>
      <c r="C147" s="88" t="s">
        <v>168</v>
      </c>
      <c r="D147" s="88" t="s">
        <v>116</v>
      </c>
      <c r="E147" s="89" t="s">
        <v>169</v>
      </c>
      <c r="F147" s="90" t="s">
        <v>170</v>
      </c>
      <c r="G147" s="91" t="s">
        <v>171</v>
      </c>
      <c r="H147" s="92">
        <v>377</v>
      </c>
      <c r="I147" s="1"/>
      <c r="J147" s="93">
        <f>ROUND(I147*H147,2)</f>
        <v>0</v>
      </c>
      <c r="K147" s="94"/>
      <c r="L147" s="15"/>
      <c r="M147" s="95" t="s">
        <v>1</v>
      </c>
      <c r="N147" s="96" t="s">
        <v>39</v>
      </c>
      <c r="O147" s="97">
        <v>0</v>
      </c>
      <c r="P147" s="97">
        <f>O147*H147</f>
        <v>0</v>
      </c>
      <c r="Q147" s="97">
        <v>0</v>
      </c>
      <c r="R147" s="97">
        <f>Q147*H147</f>
        <v>0</v>
      </c>
      <c r="S147" s="97">
        <v>0</v>
      </c>
      <c r="T147" s="98">
        <f>S147*H147</f>
        <v>0</v>
      </c>
      <c r="AR147" s="99" t="s">
        <v>172</v>
      </c>
      <c r="AT147" s="99" t="s">
        <v>116</v>
      </c>
      <c r="AU147" s="99" t="s">
        <v>82</v>
      </c>
      <c r="AY147" s="6" t="s">
        <v>115</v>
      </c>
      <c r="BE147" s="100">
        <f>IF(N147="základní",J147,0)</f>
        <v>0</v>
      </c>
      <c r="BF147" s="100">
        <f>IF(N147="snížená",J147,0)</f>
        <v>0</v>
      </c>
      <c r="BG147" s="100">
        <f>IF(N147="zákl. přenesená",J147,0)</f>
        <v>0</v>
      </c>
      <c r="BH147" s="100">
        <f>IF(N147="sníž. přenesená",J147,0)</f>
        <v>0</v>
      </c>
      <c r="BI147" s="100">
        <f>IF(N147="nulová",J147,0)</f>
        <v>0</v>
      </c>
      <c r="BJ147" s="6" t="s">
        <v>82</v>
      </c>
      <c r="BK147" s="100">
        <f>ROUND(I147*H147,2)</f>
        <v>0</v>
      </c>
      <c r="BL147" s="6" t="s">
        <v>172</v>
      </c>
      <c r="BM147" s="99" t="s">
        <v>173</v>
      </c>
    </row>
    <row r="148" spans="2:65" s="16" customFormat="1" x14ac:dyDescent="0.2">
      <c r="B148" s="15"/>
      <c r="D148" s="101" t="s">
        <v>121</v>
      </c>
      <c r="F148" s="102" t="s">
        <v>170</v>
      </c>
      <c r="L148" s="15"/>
      <c r="M148" s="103"/>
      <c r="T148" s="104"/>
      <c r="AT148" s="6" t="s">
        <v>121</v>
      </c>
      <c r="AU148" s="6" t="s">
        <v>82</v>
      </c>
    </row>
    <row r="149" spans="2:65" s="16" customFormat="1" ht="38.4" x14ac:dyDescent="0.2">
      <c r="B149" s="15"/>
      <c r="D149" s="101" t="s">
        <v>123</v>
      </c>
      <c r="F149" s="105" t="s">
        <v>174</v>
      </c>
      <c r="L149" s="15"/>
      <c r="M149" s="103"/>
      <c r="T149" s="104"/>
      <c r="AT149" s="6" t="s">
        <v>123</v>
      </c>
      <c r="AU149" s="6" t="s">
        <v>82</v>
      </c>
    </row>
    <row r="150" spans="2:65" s="16" customFormat="1" ht="33" customHeight="1" x14ac:dyDescent="0.2">
      <c r="B150" s="15"/>
      <c r="C150" s="88" t="s">
        <v>175</v>
      </c>
      <c r="D150" s="88" t="s">
        <v>116</v>
      </c>
      <c r="E150" s="89" t="s">
        <v>176</v>
      </c>
      <c r="F150" s="90" t="s">
        <v>177</v>
      </c>
      <c r="G150" s="91" t="s">
        <v>171</v>
      </c>
      <c r="H150" s="92">
        <v>568</v>
      </c>
      <c r="I150" s="1"/>
      <c r="J150" s="93">
        <f>ROUND(I150*H150,2)</f>
        <v>0</v>
      </c>
      <c r="K150" s="94"/>
      <c r="L150" s="15"/>
      <c r="M150" s="95" t="s">
        <v>1</v>
      </c>
      <c r="N150" s="96" t="s">
        <v>39</v>
      </c>
      <c r="O150" s="97">
        <v>0.70499999999999996</v>
      </c>
      <c r="P150" s="97">
        <f>O150*H150</f>
        <v>400.44</v>
      </c>
      <c r="Q150" s="97">
        <v>3.5000000000000003E-2</v>
      </c>
      <c r="R150" s="97">
        <f>Q150*H150</f>
        <v>19.880000000000003</v>
      </c>
      <c r="S150" s="97">
        <v>3.5000000000000003E-2</v>
      </c>
      <c r="T150" s="98">
        <f>S150*H150</f>
        <v>19.880000000000003</v>
      </c>
      <c r="AR150" s="99" t="s">
        <v>172</v>
      </c>
      <c r="AT150" s="99" t="s">
        <v>116</v>
      </c>
      <c r="AU150" s="99" t="s">
        <v>82</v>
      </c>
      <c r="AY150" s="6" t="s">
        <v>115</v>
      </c>
      <c r="BE150" s="100">
        <f>IF(N150="základní",J150,0)</f>
        <v>0</v>
      </c>
      <c r="BF150" s="100">
        <f>IF(N150="snížená",J150,0)</f>
        <v>0</v>
      </c>
      <c r="BG150" s="100">
        <f>IF(N150="zákl. přenesená",J150,0)</f>
        <v>0</v>
      </c>
      <c r="BH150" s="100">
        <f>IF(N150="sníž. přenesená",J150,0)</f>
        <v>0</v>
      </c>
      <c r="BI150" s="100">
        <f>IF(N150="nulová",J150,0)</f>
        <v>0</v>
      </c>
      <c r="BJ150" s="6" t="s">
        <v>82</v>
      </c>
      <c r="BK150" s="100">
        <f>ROUND(I150*H150,2)</f>
        <v>0</v>
      </c>
      <c r="BL150" s="6" t="s">
        <v>172</v>
      </c>
      <c r="BM150" s="99" t="s">
        <v>178</v>
      </c>
    </row>
    <row r="151" spans="2:65" s="16" customFormat="1" ht="19.2" x14ac:dyDescent="0.2">
      <c r="B151" s="15"/>
      <c r="D151" s="101" t="s">
        <v>121</v>
      </c>
      <c r="F151" s="102" t="s">
        <v>179</v>
      </c>
      <c r="L151" s="15"/>
      <c r="M151" s="103"/>
      <c r="T151" s="104"/>
      <c r="AT151" s="6" t="s">
        <v>121</v>
      </c>
      <c r="AU151" s="6" t="s">
        <v>82</v>
      </c>
    </row>
    <row r="152" spans="2:65" s="16" customFormat="1" ht="19.2" x14ac:dyDescent="0.2">
      <c r="B152" s="15"/>
      <c r="D152" s="101" t="s">
        <v>123</v>
      </c>
      <c r="F152" s="105" t="s">
        <v>180</v>
      </c>
      <c r="L152" s="15"/>
      <c r="M152" s="103"/>
      <c r="T152" s="104"/>
      <c r="AT152" s="6" t="s">
        <v>123</v>
      </c>
      <c r="AU152" s="6" t="s">
        <v>82</v>
      </c>
    </row>
    <row r="153" spans="2:65" s="16" customFormat="1" ht="21.75" customHeight="1" x14ac:dyDescent="0.2">
      <c r="B153" s="15"/>
      <c r="C153" s="88" t="s">
        <v>181</v>
      </c>
      <c r="D153" s="88" t="s">
        <v>116</v>
      </c>
      <c r="E153" s="89" t="s">
        <v>182</v>
      </c>
      <c r="F153" s="90" t="s">
        <v>183</v>
      </c>
      <c r="G153" s="91" t="s">
        <v>171</v>
      </c>
      <c r="H153" s="92">
        <v>568</v>
      </c>
      <c r="I153" s="1"/>
      <c r="J153" s="93">
        <f>ROUND(I153*H153,2)</f>
        <v>0</v>
      </c>
      <c r="K153" s="94"/>
      <c r="L153" s="15"/>
      <c r="M153" s="95" t="s">
        <v>1</v>
      </c>
      <c r="N153" s="96" t="s">
        <v>39</v>
      </c>
      <c r="O153" s="97">
        <v>0.35299999999999998</v>
      </c>
      <c r="P153" s="97">
        <f>O153*H153</f>
        <v>200.50399999999999</v>
      </c>
      <c r="Q153" s="97">
        <v>0</v>
      </c>
      <c r="R153" s="97">
        <f>Q153*H153</f>
        <v>0</v>
      </c>
      <c r="S153" s="97">
        <v>0</v>
      </c>
      <c r="T153" s="98">
        <f>S153*H153</f>
        <v>0</v>
      </c>
      <c r="AR153" s="99" t="s">
        <v>172</v>
      </c>
      <c r="AT153" s="99" t="s">
        <v>116</v>
      </c>
      <c r="AU153" s="99" t="s">
        <v>82</v>
      </c>
      <c r="AY153" s="6" t="s">
        <v>115</v>
      </c>
      <c r="BE153" s="100">
        <f>IF(N153="základní",J153,0)</f>
        <v>0</v>
      </c>
      <c r="BF153" s="100">
        <f>IF(N153="snížená",J153,0)</f>
        <v>0</v>
      </c>
      <c r="BG153" s="100">
        <f>IF(N153="zákl. přenesená",J153,0)</f>
        <v>0</v>
      </c>
      <c r="BH153" s="100">
        <f>IF(N153="sníž. přenesená",J153,0)</f>
        <v>0</v>
      </c>
      <c r="BI153" s="100">
        <f>IF(N153="nulová",J153,0)</f>
        <v>0</v>
      </c>
      <c r="BJ153" s="6" t="s">
        <v>82</v>
      </c>
      <c r="BK153" s="100">
        <f>ROUND(I153*H153,2)</f>
        <v>0</v>
      </c>
      <c r="BL153" s="6" t="s">
        <v>172</v>
      </c>
      <c r="BM153" s="99" t="s">
        <v>184</v>
      </c>
    </row>
    <row r="154" spans="2:65" s="16" customFormat="1" ht="38.4" x14ac:dyDescent="0.2">
      <c r="B154" s="15"/>
      <c r="D154" s="101" t="s">
        <v>121</v>
      </c>
      <c r="F154" s="102" t="s">
        <v>185</v>
      </c>
      <c r="L154" s="15"/>
      <c r="M154" s="103"/>
      <c r="T154" s="104"/>
      <c r="AT154" s="6" t="s">
        <v>121</v>
      </c>
      <c r="AU154" s="6" t="s">
        <v>82</v>
      </c>
    </row>
    <row r="155" spans="2:65" s="16" customFormat="1" ht="163.19999999999999" x14ac:dyDescent="0.2">
      <c r="B155" s="15"/>
      <c r="D155" s="101" t="s">
        <v>123</v>
      </c>
      <c r="F155" s="105" t="s">
        <v>186</v>
      </c>
      <c r="L155" s="15"/>
      <c r="M155" s="103"/>
      <c r="T155" s="104"/>
      <c r="AT155" s="6" t="s">
        <v>123</v>
      </c>
      <c r="AU155" s="6" t="s">
        <v>82</v>
      </c>
    </row>
    <row r="156" spans="2:65" s="16" customFormat="1" ht="24.15" customHeight="1" x14ac:dyDescent="0.2">
      <c r="B156" s="15"/>
      <c r="C156" s="88" t="s">
        <v>187</v>
      </c>
      <c r="D156" s="88" t="s">
        <v>116</v>
      </c>
      <c r="E156" s="89" t="s">
        <v>188</v>
      </c>
      <c r="F156" s="90" t="s">
        <v>189</v>
      </c>
      <c r="G156" s="91" t="s">
        <v>171</v>
      </c>
      <c r="H156" s="92">
        <v>568</v>
      </c>
      <c r="I156" s="1"/>
      <c r="J156" s="93">
        <f>ROUND(I156*H156,2)</f>
        <v>0</v>
      </c>
      <c r="K156" s="94"/>
      <c r="L156" s="15"/>
      <c r="M156" s="95" t="s">
        <v>1</v>
      </c>
      <c r="N156" s="96" t="s">
        <v>39</v>
      </c>
      <c r="O156" s="97">
        <v>0.67100000000000004</v>
      </c>
      <c r="P156" s="97">
        <f>O156*H156</f>
        <v>381.12800000000004</v>
      </c>
      <c r="Q156" s="97">
        <v>3.3600000000000001E-3</v>
      </c>
      <c r="R156" s="97">
        <f>Q156*H156</f>
        <v>1.9084800000000002</v>
      </c>
      <c r="S156" s="97">
        <v>0</v>
      </c>
      <c r="T156" s="98">
        <f>S156*H156</f>
        <v>0</v>
      </c>
      <c r="AR156" s="99" t="s">
        <v>82</v>
      </c>
      <c r="AT156" s="99" t="s">
        <v>116</v>
      </c>
      <c r="AU156" s="99" t="s">
        <v>82</v>
      </c>
      <c r="AY156" s="6" t="s">
        <v>115</v>
      </c>
      <c r="BE156" s="100">
        <f>IF(N156="základní",J156,0)</f>
        <v>0</v>
      </c>
      <c r="BF156" s="100">
        <f>IF(N156="snížená",J156,0)</f>
        <v>0</v>
      </c>
      <c r="BG156" s="100">
        <f>IF(N156="zákl. přenesená",J156,0)</f>
        <v>0</v>
      </c>
      <c r="BH156" s="100">
        <f>IF(N156="sníž. přenesená",J156,0)</f>
        <v>0</v>
      </c>
      <c r="BI156" s="100">
        <f>IF(N156="nulová",J156,0)</f>
        <v>0</v>
      </c>
      <c r="BJ156" s="6" t="s">
        <v>82</v>
      </c>
      <c r="BK156" s="100">
        <f>ROUND(I156*H156,2)</f>
        <v>0</v>
      </c>
      <c r="BL156" s="6" t="s">
        <v>82</v>
      </c>
      <c r="BM156" s="99" t="s">
        <v>190</v>
      </c>
    </row>
    <row r="157" spans="2:65" s="16" customFormat="1" ht="19.2" x14ac:dyDescent="0.2">
      <c r="B157" s="15"/>
      <c r="D157" s="101" t="s">
        <v>121</v>
      </c>
      <c r="F157" s="102" t="s">
        <v>191</v>
      </c>
      <c r="L157" s="15"/>
      <c r="M157" s="103"/>
      <c r="T157" s="104"/>
      <c r="AT157" s="6" t="s">
        <v>121</v>
      </c>
      <c r="AU157" s="6" t="s">
        <v>82</v>
      </c>
    </row>
    <row r="158" spans="2:65" s="16" customFormat="1" ht="28.8" x14ac:dyDescent="0.2">
      <c r="B158" s="15"/>
      <c r="D158" s="101" t="s">
        <v>123</v>
      </c>
      <c r="F158" s="105" t="s">
        <v>192</v>
      </c>
      <c r="L158" s="15"/>
      <c r="M158" s="103"/>
      <c r="T158" s="104"/>
      <c r="AT158" s="6" t="s">
        <v>123</v>
      </c>
      <c r="AU158" s="6" t="s">
        <v>82</v>
      </c>
    </row>
    <row r="159" spans="2:65" s="16" customFormat="1" ht="16.5" customHeight="1" x14ac:dyDescent="0.2">
      <c r="B159" s="15"/>
      <c r="C159" s="88" t="s">
        <v>193</v>
      </c>
      <c r="D159" s="88" t="s">
        <v>116</v>
      </c>
      <c r="E159" s="89" t="s">
        <v>194</v>
      </c>
      <c r="F159" s="90" t="s">
        <v>195</v>
      </c>
      <c r="G159" s="91" t="s">
        <v>196</v>
      </c>
      <c r="H159" s="92">
        <v>21.989000000000001</v>
      </c>
      <c r="I159" s="1"/>
      <c r="J159" s="93">
        <f>ROUND(I159*H159,2)</f>
        <v>0</v>
      </c>
      <c r="K159" s="94"/>
      <c r="L159" s="15"/>
      <c r="M159" s="95" t="s">
        <v>1</v>
      </c>
      <c r="N159" s="96" t="s">
        <v>39</v>
      </c>
      <c r="O159" s="97">
        <v>0</v>
      </c>
      <c r="P159" s="97">
        <f>O159*H159</f>
        <v>0</v>
      </c>
      <c r="Q159" s="97">
        <v>0</v>
      </c>
      <c r="R159" s="97">
        <f>Q159*H159</f>
        <v>0</v>
      </c>
      <c r="S159" s="97">
        <v>0</v>
      </c>
      <c r="T159" s="98">
        <f>S159*H159</f>
        <v>0</v>
      </c>
      <c r="AR159" s="99" t="s">
        <v>172</v>
      </c>
      <c r="AT159" s="99" t="s">
        <v>116</v>
      </c>
      <c r="AU159" s="99" t="s">
        <v>82</v>
      </c>
      <c r="AY159" s="6" t="s">
        <v>115</v>
      </c>
      <c r="BE159" s="100">
        <f>IF(N159="základní",J159,0)</f>
        <v>0</v>
      </c>
      <c r="BF159" s="100">
        <f>IF(N159="snížená",J159,0)</f>
        <v>0</v>
      </c>
      <c r="BG159" s="100">
        <f>IF(N159="zákl. přenesená",J159,0)</f>
        <v>0</v>
      </c>
      <c r="BH159" s="100">
        <f>IF(N159="sníž. přenesená",J159,0)</f>
        <v>0</v>
      </c>
      <c r="BI159" s="100">
        <f>IF(N159="nulová",J159,0)</f>
        <v>0</v>
      </c>
      <c r="BJ159" s="6" t="s">
        <v>82</v>
      </c>
      <c r="BK159" s="100">
        <f>ROUND(I159*H159,2)</f>
        <v>0</v>
      </c>
      <c r="BL159" s="6" t="s">
        <v>172</v>
      </c>
      <c r="BM159" s="99" t="s">
        <v>197</v>
      </c>
    </row>
    <row r="160" spans="2:65" s="16" customFormat="1" x14ac:dyDescent="0.2">
      <c r="B160" s="15"/>
      <c r="D160" s="101" t="s">
        <v>121</v>
      </c>
      <c r="F160" s="102" t="s">
        <v>195</v>
      </c>
      <c r="L160" s="15"/>
      <c r="M160" s="125"/>
      <c r="N160" s="126"/>
      <c r="O160" s="126"/>
      <c r="P160" s="126"/>
      <c r="Q160" s="126"/>
      <c r="R160" s="126"/>
      <c r="S160" s="126"/>
      <c r="T160" s="127"/>
      <c r="AT160" s="6" t="s">
        <v>121</v>
      </c>
      <c r="AU160" s="6" t="s">
        <v>82</v>
      </c>
    </row>
    <row r="161" spans="2:12" s="16" customFormat="1" ht="6.9" customHeight="1" x14ac:dyDescent="0.2">
      <c r="B161" s="45"/>
      <c r="C161" s="46"/>
      <c r="D161" s="46"/>
      <c r="E161" s="46"/>
      <c r="F161" s="46"/>
      <c r="G161" s="46"/>
      <c r="H161" s="46"/>
      <c r="I161" s="46"/>
      <c r="J161" s="46"/>
      <c r="K161" s="46"/>
      <c r="L161" s="15"/>
    </row>
  </sheetData>
  <sheetProtection algorithmName="SHA-512" hashValue="gNh0NBt2rruzJEPDQ88Vkuf+vtNUO9cH1+oHqRBQJACP3x0NKu5xsQgewGz2tFgmkRfq3TyUpSc7eP9g2fA2Dg==" saltValue="4u3dDWHkKx2xDzgFoKxB8A==" spinCount="100000" sheet="1" objects="1" scenarios="1"/>
  <autoFilter ref="C118:K160" xr:uid="{00000000-0009-0000-0000-000001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24"/>
  <sheetViews>
    <sheetView showGridLines="0" topLeftCell="A105" workbookViewId="0">
      <selection activeCell="I121" sqref="I121"/>
    </sheetView>
  </sheetViews>
  <sheetFormatPr defaultRowHeight="10.199999999999999" x14ac:dyDescent="0.2"/>
  <cols>
    <col min="1" max="1" width="8.28515625" style="3" customWidth="1"/>
    <col min="2" max="2" width="1.140625" style="3" customWidth="1"/>
    <col min="3" max="3" width="4.140625" style="3" customWidth="1"/>
    <col min="4" max="4" width="4.28515625" style="3" customWidth="1"/>
    <col min="5" max="5" width="17.140625" style="3" customWidth="1"/>
    <col min="6" max="6" width="50.85546875" style="3" customWidth="1"/>
    <col min="7" max="7" width="7.42578125" style="3" customWidth="1"/>
    <col min="8" max="8" width="14" style="3" customWidth="1"/>
    <col min="9" max="9" width="15.85546875" style="3" customWidth="1"/>
    <col min="10" max="10" width="22.28515625" style="3" customWidth="1"/>
    <col min="11" max="11" width="22.28515625" style="3" hidden="1" customWidth="1"/>
    <col min="12" max="12" width="9.28515625" style="3" customWidth="1"/>
    <col min="13" max="13" width="10.85546875" style="3" hidden="1" customWidth="1"/>
    <col min="14" max="14" width="9.28515625" style="3" hidden="1"/>
    <col min="15" max="20" width="14.140625" style="3" hidden="1" customWidth="1"/>
    <col min="21" max="21" width="16.28515625" style="3" hidden="1" customWidth="1"/>
    <col min="22" max="22" width="12.28515625" style="3" customWidth="1"/>
    <col min="23" max="23" width="16.28515625" style="3" customWidth="1"/>
    <col min="24" max="24" width="12.28515625" style="3" customWidth="1"/>
    <col min="25" max="25" width="15" style="3" customWidth="1"/>
    <col min="26" max="26" width="11" style="3" customWidth="1"/>
    <col min="27" max="27" width="15" style="3" customWidth="1"/>
    <col min="28" max="28" width="16.28515625" style="3" customWidth="1"/>
    <col min="29" max="29" width="11" style="3" customWidth="1"/>
    <col min="30" max="30" width="15" style="3" customWidth="1"/>
    <col min="31" max="31" width="16.28515625" style="3" customWidth="1"/>
    <col min="32" max="43" width="9.140625" style="3"/>
    <col min="44" max="65" width="9.28515625" style="3" hidden="1"/>
    <col min="66" max="16384" width="9.140625" style="3"/>
  </cols>
  <sheetData>
    <row r="2" spans="2:46" ht="36.9" customHeight="1" x14ac:dyDescent="0.2">
      <c r="L2" s="4" t="s">
        <v>5</v>
      </c>
      <c r="M2" s="5"/>
      <c r="N2" s="5"/>
      <c r="O2" s="5"/>
      <c r="P2" s="5"/>
      <c r="Q2" s="5"/>
      <c r="R2" s="5"/>
      <c r="S2" s="5"/>
      <c r="T2" s="5"/>
      <c r="U2" s="5"/>
      <c r="V2" s="5"/>
      <c r="AT2" s="6" t="s">
        <v>88</v>
      </c>
    </row>
    <row r="3" spans="2:46" ht="6.9" hidden="1" customHeight="1" x14ac:dyDescent="0.2">
      <c r="B3" s="7"/>
      <c r="C3" s="8"/>
      <c r="D3" s="8"/>
      <c r="E3" s="8"/>
      <c r="F3" s="8"/>
      <c r="G3" s="8"/>
      <c r="H3" s="8"/>
      <c r="I3" s="8"/>
      <c r="J3" s="8"/>
      <c r="K3" s="8"/>
      <c r="L3" s="9"/>
      <c r="AT3" s="6" t="s">
        <v>85</v>
      </c>
    </row>
    <row r="4" spans="2:46" ht="24.9" hidden="1" customHeight="1" x14ac:dyDescent="0.2">
      <c r="B4" s="9"/>
      <c r="D4" s="10" t="s">
        <v>89</v>
      </c>
      <c r="L4" s="9"/>
      <c r="M4" s="11" t="s">
        <v>10</v>
      </c>
      <c r="AT4" s="6" t="s">
        <v>3</v>
      </c>
    </row>
    <row r="5" spans="2:46" ht="6.9" hidden="1" customHeight="1" x14ac:dyDescent="0.2">
      <c r="B5" s="9"/>
      <c r="L5" s="9"/>
    </row>
    <row r="6" spans="2:46" ht="12" hidden="1" customHeight="1" x14ac:dyDescent="0.2">
      <c r="B6" s="9"/>
      <c r="D6" s="12" t="s">
        <v>14</v>
      </c>
      <c r="L6" s="9"/>
    </row>
    <row r="7" spans="2:46" ht="26.25" hidden="1" customHeight="1" x14ac:dyDescent="0.2">
      <c r="B7" s="9"/>
      <c r="E7" s="13" t="str">
        <f>'Rekapitulace stavby'!K6</f>
        <v>VD Štvanice - oprava povrchových ochran a těsnění hradících trámců PK</v>
      </c>
      <c r="F7" s="14"/>
      <c r="G7" s="14"/>
      <c r="H7" s="14"/>
      <c r="L7" s="9"/>
    </row>
    <row r="8" spans="2:46" s="16" customFormat="1" ht="12" hidden="1" customHeight="1" x14ac:dyDescent="0.2">
      <c r="B8" s="15"/>
      <c r="D8" s="12" t="s">
        <v>90</v>
      </c>
      <c r="L8" s="15"/>
    </row>
    <row r="9" spans="2:46" s="16" customFormat="1" ht="16.5" hidden="1" customHeight="1" x14ac:dyDescent="0.2">
      <c r="B9" s="15"/>
      <c r="E9" s="17" t="s">
        <v>198</v>
      </c>
      <c r="F9" s="18"/>
      <c r="G9" s="18"/>
      <c r="H9" s="18"/>
      <c r="L9" s="15"/>
    </row>
    <row r="10" spans="2:46" s="16" customFormat="1" hidden="1" x14ac:dyDescent="0.2">
      <c r="B10" s="15"/>
      <c r="L10" s="15"/>
    </row>
    <row r="11" spans="2:46" s="16" customFormat="1" ht="12" hidden="1" customHeight="1" x14ac:dyDescent="0.2">
      <c r="B11" s="15"/>
      <c r="D11" s="12" t="s">
        <v>15</v>
      </c>
      <c r="F11" s="19" t="s">
        <v>1</v>
      </c>
      <c r="I11" s="12" t="s">
        <v>17</v>
      </c>
      <c r="J11" s="19" t="s">
        <v>1</v>
      </c>
      <c r="L11" s="15"/>
    </row>
    <row r="12" spans="2:46" s="16" customFormat="1" ht="12" hidden="1" customHeight="1" x14ac:dyDescent="0.2">
      <c r="B12" s="15"/>
      <c r="D12" s="12" t="s">
        <v>18</v>
      </c>
      <c r="F12" s="19" t="s">
        <v>19</v>
      </c>
      <c r="I12" s="12" t="s">
        <v>20</v>
      </c>
      <c r="J12" s="20" t="str">
        <f>'Rekapitulace stavby'!AN8</f>
        <v>7. 9. 2023</v>
      </c>
      <c r="L12" s="15"/>
    </row>
    <row r="13" spans="2:46" s="16" customFormat="1" ht="10.95" hidden="1" customHeight="1" x14ac:dyDescent="0.2">
      <c r="B13" s="15"/>
      <c r="L13" s="15"/>
    </row>
    <row r="14" spans="2:46" s="16" customFormat="1" ht="12" hidden="1" customHeight="1" x14ac:dyDescent="0.2">
      <c r="B14" s="15"/>
      <c r="D14" s="12" t="s">
        <v>22</v>
      </c>
      <c r="I14" s="12" t="s">
        <v>23</v>
      </c>
      <c r="J14" s="19" t="s">
        <v>24</v>
      </c>
      <c r="L14" s="15"/>
    </row>
    <row r="15" spans="2:46" s="16" customFormat="1" ht="18" hidden="1" customHeight="1" x14ac:dyDescent="0.2">
      <c r="B15" s="15"/>
      <c r="E15" s="19" t="s">
        <v>25</v>
      </c>
      <c r="I15" s="12" t="s">
        <v>26</v>
      </c>
      <c r="J15" s="19" t="s">
        <v>1</v>
      </c>
      <c r="L15" s="15"/>
    </row>
    <row r="16" spans="2:46" s="16" customFormat="1" ht="6.9" hidden="1" customHeight="1" x14ac:dyDescent="0.2">
      <c r="B16" s="15"/>
      <c r="L16" s="15"/>
    </row>
    <row r="17" spans="2:12" s="16" customFormat="1" ht="12" hidden="1" customHeight="1" x14ac:dyDescent="0.2">
      <c r="B17" s="15"/>
      <c r="D17" s="12" t="s">
        <v>27</v>
      </c>
      <c r="I17" s="12" t="s">
        <v>23</v>
      </c>
      <c r="J17" s="19">
        <f>'Rekapitulace stavby'!AN13</f>
        <v>0</v>
      </c>
      <c r="L17" s="15"/>
    </row>
    <row r="18" spans="2:12" s="16" customFormat="1" ht="18" hidden="1" customHeight="1" x14ac:dyDescent="0.2">
      <c r="B18" s="15"/>
      <c r="E18" s="21" t="str">
        <f>'Rekapitulace stavby'!E14</f>
        <v>Vyplň údaj</v>
      </c>
      <c r="F18" s="21"/>
      <c r="G18" s="21"/>
      <c r="H18" s="21"/>
      <c r="I18" s="12" t="s">
        <v>26</v>
      </c>
      <c r="J18" s="19" t="str">
        <f>'Rekapitulace stavby'!AN14</f>
        <v>Vyplň údaj</v>
      </c>
      <c r="L18" s="15"/>
    </row>
    <row r="19" spans="2:12" s="16" customFormat="1" ht="6.9" hidden="1" customHeight="1" x14ac:dyDescent="0.2">
      <c r="B19" s="15"/>
      <c r="L19" s="15"/>
    </row>
    <row r="20" spans="2:12" s="16" customFormat="1" ht="12" hidden="1" customHeight="1" x14ac:dyDescent="0.2">
      <c r="B20" s="15"/>
      <c r="D20" s="12" t="s">
        <v>28</v>
      </c>
      <c r="I20" s="12" t="s">
        <v>23</v>
      </c>
      <c r="J20" s="19" t="s">
        <v>29</v>
      </c>
      <c r="L20" s="15"/>
    </row>
    <row r="21" spans="2:12" s="16" customFormat="1" ht="18" hidden="1" customHeight="1" x14ac:dyDescent="0.2">
      <c r="B21" s="15"/>
      <c r="E21" s="19" t="s">
        <v>30</v>
      </c>
      <c r="I21" s="12" t="s">
        <v>26</v>
      </c>
      <c r="J21" s="19" t="s">
        <v>1</v>
      </c>
      <c r="L21" s="15"/>
    </row>
    <row r="22" spans="2:12" s="16" customFormat="1" ht="6.9" hidden="1" customHeight="1" x14ac:dyDescent="0.2">
      <c r="B22" s="15"/>
      <c r="L22" s="15"/>
    </row>
    <row r="23" spans="2:12" s="16" customFormat="1" ht="12" hidden="1" customHeight="1" x14ac:dyDescent="0.2">
      <c r="B23" s="15"/>
      <c r="D23" s="12" t="s">
        <v>32</v>
      </c>
      <c r="I23" s="12" t="s">
        <v>23</v>
      </c>
      <c r="J23" s="19" t="s">
        <v>29</v>
      </c>
      <c r="L23" s="15"/>
    </row>
    <row r="24" spans="2:12" s="16" customFormat="1" ht="18" hidden="1" customHeight="1" x14ac:dyDescent="0.2">
      <c r="B24" s="15"/>
      <c r="E24" s="19" t="s">
        <v>30</v>
      </c>
      <c r="I24" s="12" t="s">
        <v>26</v>
      </c>
      <c r="J24" s="19" t="s">
        <v>1</v>
      </c>
      <c r="L24" s="15"/>
    </row>
    <row r="25" spans="2:12" s="16" customFormat="1" ht="6.9" hidden="1" customHeight="1" x14ac:dyDescent="0.2">
      <c r="B25" s="15"/>
      <c r="L25" s="15"/>
    </row>
    <row r="26" spans="2:12" s="16" customFormat="1" ht="12" hidden="1" customHeight="1" x14ac:dyDescent="0.2">
      <c r="B26" s="15"/>
      <c r="D26" s="12" t="s">
        <v>33</v>
      </c>
      <c r="L26" s="15"/>
    </row>
    <row r="27" spans="2:12" s="23" customFormat="1" ht="16.5" hidden="1" customHeight="1" x14ac:dyDescent="0.2">
      <c r="B27" s="22"/>
      <c r="E27" s="24" t="s">
        <v>1</v>
      </c>
      <c r="F27" s="24"/>
      <c r="G27" s="24"/>
      <c r="H27" s="24"/>
      <c r="L27" s="22"/>
    </row>
    <row r="28" spans="2:12" s="16" customFormat="1" ht="6.9" hidden="1" customHeight="1" x14ac:dyDescent="0.2">
      <c r="B28" s="15"/>
      <c r="L28" s="15"/>
    </row>
    <row r="29" spans="2:12" s="16" customFormat="1" ht="6.9" hidden="1" customHeight="1" x14ac:dyDescent="0.2">
      <c r="B29" s="15"/>
      <c r="D29" s="25"/>
      <c r="E29" s="25"/>
      <c r="F29" s="25"/>
      <c r="G29" s="25"/>
      <c r="H29" s="25"/>
      <c r="I29" s="25"/>
      <c r="J29" s="25"/>
      <c r="K29" s="25"/>
      <c r="L29" s="15"/>
    </row>
    <row r="30" spans="2:12" s="16" customFormat="1" ht="25.35" hidden="1" customHeight="1" x14ac:dyDescent="0.2">
      <c r="B30" s="15"/>
      <c r="D30" s="26" t="s">
        <v>34</v>
      </c>
      <c r="J30" s="27">
        <f>ROUND(J118, 2)</f>
        <v>0</v>
      </c>
      <c r="L30" s="15"/>
    </row>
    <row r="31" spans="2:12" s="16" customFormat="1" ht="6.9" hidden="1" customHeight="1" x14ac:dyDescent="0.2">
      <c r="B31" s="15"/>
      <c r="D31" s="25"/>
      <c r="E31" s="25"/>
      <c r="F31" s="25"/>
      <c r="G31" s="25"/>
      <c r="H31" s="25"/>
      <c r="I31" s="25"/>
      <c r="J31" s="25"/>
      <c r="K31" s="25"/>
      <c r="L31" s="15"/>
    </row>
    <row r="32" spans="2:12" s="16" customFormat="1" ht="14.4" hidden="1" customHeight="1" x14ac:dyDescent="0.2">
      <c r="B32" s="15"/>
      <c r="F32" s="28" t="s">
        <v>36</v>
      </c>
      <c r="I32" s="28" t="s">
        <v>35</v>
      </c>
      <c r="J32" s="28" t="s">
        <v>37</v>
      </c>
      <c r="L32" s="15"/>
    </row>
    <row r="33" spans="2:12" s="16" customFormat="1" ht="14.4" hidden="1" customHeight="1" x14ac:dyDescent="0.2">
      <c r="B33" s="15"/>
      <c r="D33" s="29" t="s">
        <v>38</v>
      </c>
      <c r="E33" s="12" t="s">
        <v>39</v>
      </c>
      <c r="F33" s="30">
        <f>ROUND((SUM(BE118:BE123)),  2)</f>
        <v>0</v>
      </c>
      <c r="I33" s="31">
        <v>0.21</v>
      </c>
      <c r="J33" s="30">
        <f>ROUND(((SUM(BE118:BE123))*I33),  2)</f>
        <v>0</v>
      </c>
      <c r="L33" s="15"/>
    </row>
    <row r="34" spans="2:12" s="16" customFormat="1" ht="14.4" hidden="1" customHeight="1" x14ac:dyDescent="0.2">
      <c r="B34" s="15"/>
      <c r="E34" s="12" t="s">
        <v>40</v>
      </c>
      <c r="F34" s="30">
        <f>ROUND((SUM(BF118:BF123)),  2)</f>
        <v>0</v>
      </c>
      <c r="I34" s="31">
        <v>0.15</v>
      </c>
      <c r="J34" s="30">
        <f>ROUND(((SUM(BF118:BF123))*I34),  2)</f>
        <v>0</v>
      </c>
      <c r="L34" s="15"/>
    </row>
    <row r="35" spans="2:12" s="16" customFormat="1" ht="14.4" hidden="1" customHeight="1" x14ac:dyDescent="0.2">
      <c r="B35" s="15"/>
      <c r="E35" s="12" t="s">
        <v>41</v>
      </c>
      <c r="F35" s="30">
        <f>ROUND((SUM(BG118:BG123)),  2)</f>
        <v>0</v>
      </c>
      <c r="I35" s="31">
        <v>0.21</v>
      </c>
      <c r="J35" s="30">
        <f>0</f>
        <v>0</v>
      </c>
      <c r="L35" s="15"/>
    </row>
    <row r="36" spans="2:12" s="16" customFormat="1" ht="14.4" hidden="1" customHeight="1" x14ac:dyDescent="0.2">
      <c r="B36" s="15"/>
      <c r="E36" s="12" t="s">
        <v>42</v>
      </c>
      <c r="F36" s="30">
        <f>ROUND((SUM(BH118:BH123)),  2)</f>
        <v>0</v>
      </c>
      <c r="I36" s="31">
        <v>0.15</v>
      </c>
      <c r="J36" s="30">
        <f>0</f>
        <v>0</v>
      </c>
      <c r="L36" s="15"/>
    </row>
    <row r="37" spans="2:12" s="16" customFormat="1" ht="14.4" hidden="1" customHeight="1" x14ac:dyDescent="0.2">
      <c r="B37" s="15"/>
      <c r="E37" s="12" t="s">
        <v>43</v>
      </c>
      <c r="F37" s="30">
        <f>ROUND((SUM(BI118:BI123)),  2)</f>
        <v>0</v>
      </c>
      <c r="I37" s="31">
        <v>0</v>
      </c>
      <c r="J37" s="30">
        <f>0</f>
        <v>0</v>
      </c>
      <c r="L37" s="15"/>
    </row>
    <row r="38" spans="2:12" s="16" customFormat="1" ht="6.9" hidden="1" customHeight="1" x14ac:dyDescent="0.2">
      <c r="B38" s="15"/>
      <c r="L38" s="15"/>
    </row>
    <row r="39" spans="2:12" s="16" customFormat="1" ht="25.35" hidden="1" customHeight="1" x14ac:dyDescent="0.2">
      <c r="B39" s="15"/>
      <c r="C39" s="32"/>
      <c r="D39" s="33" t="s">
        <v>44</v>
      </c>
      <c r="E39" s="34"/>
      <c r="F39" s="34"/>
      <c r="G39" s="35" t="s">
        <v>45</v>
      </c>
      <c r="H39" s="36" t="s">
        <v>46</v>
      </c>
      <c r="I39" s="34"/>
      <c r="J39" s="37">
        <f>SUM(J30:J37)</f>
        <v>0</v>
      </c>
      <c r="K39" s="38"/>
      <c r="L39" s="15"/>
    </row>
    <row r="40" spans="2:12" s="16" customFormat="1" ht="14.4" hidden="1" customHeight="1" x14ac:dyDescent="0.2">
      <c r="B40" s="15"/>
      <c r="L40" s="15"/>
    </row>
    <row r="41" spans="2:12" ht="14.4" hidden="1" customHeight="1" x14ac:dyDescent="0.2">
      <c r="B41" s="9"/>
      <c r="L41" s="9"/>
    </row>
    <row r="42" spans="2:12" ht="14.4" hidden="1" customHeight="1" x14ac:dyDescent="0.2">
      <c r="B42" s="9"/>
      <c r="L42" s="9"/>
    </row>
    <row r="43" spans="2:12" ht="14.4" hidden="1" customHeight="1" x14ac:dyDescent="0.2">
      <c r="B43" s="9"/>
      <c r="L43" s="9"/>
    </row>
    <row r="44" spans="2:12" ht="14.4" hidden="1" customHeight="1" x14ac:dyDescent="0.2">
      <c r="B44" s="9"/>
      <c r="L44" s="9"/>
    </row>
    <row r="45" spans="2:12" ht="14.4" hidden="1" customHeight="1" x14ac:dyDescent="0.2">
      <c r="B45" s="9"/>
      <c r="L45" s="9"/>
    </row>
    <row r="46" spans="2:12" ht="14.4" hidden="1" customHeight="1" x14ac:dyDescent="0.2">
      <c r="B46" s="9"/>
      <c r="L46" s="9"/>
    </row>
    <row r="47" spans="2:12" ht="14.4" hidden="1" customHeight="1" x14ac:dyDescent="0.2">
      <c r="B47" s="9"/>
      <c r="L47" s="9"/>
    </row>
    <row r="48" spans="2:12" ht="14.4" hidden="1" customHeight="1" x14ac:dyDescent="0.2">
      <c r="B48" s="9"/>
      <c r="L48" s="9"/>
    </row>
    <row r="49" spans="2:12" ht="14.4" hidden="1" customHeight="1" x14ac:dyDescent="0.2">
      <c r="B49" s="9"/>
      <c r="L49" s="9"/>
    </row>
    <row r="50" spans="2:12" s="16" customFormat="1" ht="14.4" hidden="1" customHeight="1" x14ac:dyDescent="0.2">
      <c r="B50" s="15"/>
      <c r="D50" s="39" t="s">
        <v>47</v>
      </c>
      <c r="E50" s="40"/>
      <c r="F50" s="40"/>
      <c r="G50" s="39" t="s">
        <v>48</v>
      </c>
      <c r="H50" s="40"/>
      <c r="I50" s="40"/>
      <c r="J50" s="40"/>
      <c r="K50" s="40"/>
      <c r="L50" s="15"/>
    </row>
    <row r="51" spans="2:12" hidden="1" x14ac:dyDescent="0.2">
      <c r="B51" s="9"/>
      <c r="L51" s="9"/>
    </row>
    <row r="52" spans="2:12" hidden="1" x14ac:dyDescent="0.2">
      <c r="B52" s="9"/>
      <c r="L52" s="9"/>
    </row>
    <row r="53" spans="2:12" hidden="1" x14ac:dyDescent="0.2">
      <c r="B53" s="9"/>
      <c r="L53" s="9"/>
    </row>
    <row r="54" spans="2:12" hidden="1" x14ac:dyDescent="0.2">
      <c r="B54" s="9"/>
      <c r="L54" s="9"/>
    </row>
    <row r="55" spans="2:12" hidden="1" x14ac:dyDescent="0.2">
      <c r="B55" s="9"/>
      <c r="L55" s="9"/>
    </row>
    <row r="56" spans="2:12" hidden="1" x14ac:dyDescent="0.2">
      <c r="B56" s="9"/>
      <c r="L56" s="9"/>
    </row>
    <row r="57" spans="2:12" hidden="1" x14ac:dyDescent="0.2">
      <c r="B57" s="9"/>
      <c r="L57" s="9"/>
    </row>
    <row r="58" spans="2:12" hidden="1" x14ac:dyDescent="0.2">
      <c r="B58" s="9"/>
      <c r="L58" s="9"/>
    </row>
    <row r="59" spans="2:12" hidden="1" x14ac:dyDescent="0.2">
      <c r="B59" s="9"/>
      <c r="L59" s="9"/>
    </row>
    <row r="60" spans="2:12" hidden="1" x14ac:dyDescent="0.2">
      <c r="B60" s="9"/>
      <c r="L60" s="9"/>
    </row>
    <row r="61" spans="2:12" s="16" customFormat="1" ht="13.2" hidden="1" x14ac:dyDescent="0.2">
      <c r="B61" s="15"/>
      <c r="D61" s="41" t="s">
        <v>49</v>
      </c>
      <c r="E61" s="42"/>
      <c r="F61" s="43" t="s">
        <v>50</v>
      </c>
      <c r="G61" s="41" t="s">
        <v>49</v>
      </c>
      <c r="H61" s="42"/>
      <c r="I61" s="42"/>
      <c r="J61" s="44" t="s">
        <v>50</v>
      </c>
      <c r="K61" s="42"/>
      <c r="L61" s="15"/>
    </row>
    <row r="62" spans="2:12" hidden="1" x14ac:dyDescent="0.2">
      <c r="B62" s="9"/>
      <c r="L62" s="9"/>
    </row>
    <row r="63" spans="2:12" hidden="1" x14ac:dyDescent="0.2">
      <c r="B63" s="9"/>
      <c r="L63" s="9"/>
    </row>
    <row r="64" spans="2:12" hidden="1" x14ac:dyDescent="0.2">
      <c r="B64" s="9"/>
      <c r="L64" s="9"/>
    </row>
    <row r="65" spans="2:12" s="16" customFormat="1" ht="13.2" hidden="1" x14ac:dyDescent="0.2">
      <c r="B65" s="15"/>
      <c r="D65" s="39" t="s">
        <v>51</v>
      </c>
      <c r="E65" s="40"/>
      <c r="F65" s="40"/>
      <c r="G65" s="39" t="s">
        <v>52</v>
      </c>
      <c r="H65" s="40"/>
      <c r="I65" s="40"/>
      <c r="J65" s="40"/>
      <c r="K65" s="40"/>
      <c r="L65" s="15"/>
    </row>
    <row r="66" spans="2:12" hidden="1" x14ac:dyDescent="0.2">
      <c r="B66" s="9"/>
      <c r="L66" s="9"/>
    </row>
    <row r="67" spans="2:12" hidden="1" x14ac:dyDescent="0.2">
      <c r="B67" s="9"/>
      <c r="L67" s="9"/>
    </row>
    <row r="68" spans="2:12" hidden="1" x14ac:dyDescent="0.2">
      <c r="B68" s="9"/>
      <c r="L68" s="9"/>
    </row>
    <row r="69" spans="2:12" hidden="1" x14ac:dyDescent="0.2">
      <c r="B69" s="9"/>
      <c r="L69" s="9"/>
    </row>
    <row r="70" spans="2:12" hidden="1" x14ac:dyDescent="0.2">
      <c r="B70" s="9"/>
      <c r="L70" s="9"/>
    </row>
    <row r="71" spans="2:12" hidden="1" x14ac:dyDescent="0.2">
      <c r="B71" s="9"/>
      <c r="L71" s="9"/>
    </row>
    <row r="72" spans="2:12" hidden="1" x14ac:dyDescent="0.2">
      <c r="B72" s="9"/>
      <c r="L72" s="9"/>
    </row>
    <row r="73" spans="2:12" hidden="1" x14ac:dyDescent="0.2">
      <c r="B73" s="9"/>
      <c r="L73" s="9"/>
    </row>
    <row r="74" spans="2:12" hidden="1" x14ac:dyDescent="0.2">
      <c r="B74" s="9"/>
      <c r="L74" s="9"/>
    </row>
    <row r="75" spans="2:12" hidden="1" x14ac:dyDescent="0.2">
      <c r="B75" s="9"/>
      <c r="L75" s="9"/>
    </row>
    <row r="76" spans="2:12" s="16" customFormat="1" ht="13.2" hidden="1" x14ac:dyDescent="0.2">
      <c r="B76" s="15"/>
      <c r="D76" s="41" t="s">
        <v>49</v>
      </c>
      <c r="E76" s="42"/>
      <c r="F76" s="43" t="s">
        <v>50</v>
      </c>
      <c r="G76" s="41" t="s">
        <v>49</v>
      </c>
      <c r="H76" s="42"/>
      <c r="I76" s="42"/>
      <c r="J76" s="44" t="s">
        <v>50</v>
      </c>
      <c r="K76" s="42"/>
      <c r="L76" s="15"/>
    </row>
    <row r="77" spans="2:12" s="16" customFormat="1" ht="14.4" hidden="1" customHeight="1" x14ac:dyDescent="0.2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15"/>
    </row>
    <row r="78" spans="2:12" hidden="1" x14ac:dyDescent="0.2"/>
    <row r="79" spans="2:12" hidden="1" x14ac:dyDescent="0.2"/>
    <row r="80" spans="2:12" hidden="1" x14ac:dyDescent="0.2"/>
    <row r="81" spans="2:47" s="16" customFormat="1" ht="6.9" hidden="1" customHeight="1" x14ac:dyDescent="0.2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15"/>
    </row>
    <row r="82" spans="2:47" s="16" customFormat="1" ht="24.9" hidden="1" customHeight="1" x14ac:dyDescent="0.2">
      <c r="B82" s="15"/>
      <c r="C82" s="10" t="s">
        <v>92</v>
      </c>
      <c r="L82" s="15"/>
    </row>
    <row r="83" spans="2:47" s="16" customFormat="1" ht="6.9" hidden="1" customHeight="1" x14ac:dyDescent="0.2">
      <c r="B83" s="15"/>
      <c r="L83" s="15"/>
    </row>
    <row r="84" spans="2:47" s="16" customFormat="1" ht="12" hidden="1" customHeight="1" x14ac:dyDescent="0.2">
      <c r="B84" s="15"/>
      <c r="C84" s="12" t="s">
        <v>14</v>
      </c>
      <c r="L84" s="15"/>
    </row>
    <row r="85" spans="2:47" s="16" customFormat="1" ht="26.25" hidden="1" customHeight="1" x14ac:dyDescent="0.2">
      <c r="B85" s="15"/>
      <c r="E85" s="13" t="str">
        <f>E7</f>
        <v>VD Štvanice - oprava povrchových ochran a těsnění hradících trámců PK</v>
      </c>
      <c r="F85" s="14"/>
      <c r="G85" s="14"/>
      <c r="H85" s="14"/>
      <c r="L85" s="15"/>
    </row>
    <row r="86" spans="2:47" s="16" customFormat="1" ht="12" hidden="1" customHeight="1" x14ac:dyDescent="0.2">
      <c r="B86" s="15"/>
      <c r="C86" s="12" t="s">
        <v>90</v>
      </c>
      <c r="L86" s="15"/>
    </row>
    <row r="87" spans="2:47" s="16" customFormat="1" ht="16.5" hidden="1" customHeight="1" x14ac:dyDescent="0.2">
      <c r="B87" s="15"/>
      <c r="E87" s="17" t="str">
        <f>E9</f>
        <v>02 - VON</v>
      </c>
      <c r="F87" s="18"/>
      <c r="G87" s="18"/>
      <c r="H87" s="18"/>
      <c r="L87" s="15"/>
    </row>
    <row r="88" spans="2:47" s="16" customFormat="1" ht="6.9" hidden="1" customHeight="1" x14ac:dyDescent="0.2">
      <c r="B88" s="15"/>
      <c r="L88" s="15"/>
    </row>
    <row r="89" spans="2:47" s="16" customFormat="1" ht="12" hidden="1" customHeight="1" x14ac:dyDescent="0.2">
      <c r="B89" s="15"/>
      <c r="C89" s="12" t="s">
        <v>18</v>
      </c>
      <c r="F89" s="19" t="str">
        <f>F12</f>
        <v>PK Hořín</v>
      </c>
      <c r="I89" s="12" t="s">
        <v>20</v>
      </c>
      <c r="J89" s="20" t="str">
        <f>IF(J12="","",J12)</f>
        <v>7. 9. 2023</v>
      </c>
      <c r="L89" s="15"/>
    </row>
    <row r="90" spans="2:47" s="16" customFormat="1" ht="6.9" hidden="1" customHeight="1" x14ac:dyDescent="0.2">
      <c r="B90" s="15"/>
      <c r="L90" s="15"/>
    </row>
    <row r="91" spans="2:47" s="16" customFormat="1" ht="15.15" hidden="1" customHeight="1" x14ac:dyDescent="0.2">
      <c r="B91" s="15"/>
      <c r="C91" s="12" t="s">
        <v>22</v>
      </c>
      <c r="F91" s="19" t="str">
        <f>E15</f>
        <v>Povodí Vltavy státní podnik</v>
      </c>
      <c r="I91" s="12" t="s">
        <v>28</v>
      </c>
      <c r="J91" s="49" t="str">
        <f>E21</f>
        <v>Ing. M. Klimešová</v>
      </c>
      <c r="L91" s="15"/>
    </row>
    <row r="92" spans="2:47" s="16" customFormat="1" ht="15.15" hidden="1" customHeight="1" x14ac:dyDescent="0.2">
      <c r="B92" s="15"/>
      <c r="C92" s="12" t="s">
        <v>27</v>
      </c>
      <c r="F92" s="19" t="str">
        <f>IF(E18="","",E18)</f>
        <v>Vyplň údaj</v>
      </c>
      <c r="I92" s="12" t="s">
        <v>32</v>
      </c>
      <c r="J92" s="49" t="str">
        <f>E24</f>
        <v>Ing. M. Klimešová</v>
      </c>
      <c r="L92" s="15"/>
    </row>
    <row r="93" spans="2:47" s="16" customFormat="1" ht="10.35" hidden="1" customHeight="1" x14ac:dyDescent="0.2">
      <c r="B93" s="15"/>
      <c r="L93" s="15"/>
    </row>
    <row r="94" spans="2:47" s="16" customFormat="1" ht="29.25" hidden="1" customHeight="1" x14ac:dyDescent="0.2">
      <c r="B94" s="15"/>
      <c r="C94" s="50" t="s">
        <v>93</v>
      </c>
      <c r="D94" s="32"/>
      <c r="E94" s="32"/>
      <c r="F94" s="32"/>
      <c r="G94" s="32"/>
      <c r="H94" s="32"/>
      <c r="I94" s="32"/>
      <c r="J94" s="51" t="s">
        <v>94</v>
      </c>
      <c r="K94" s="32"/>
      <c r="L94" s="15"/>
    </row>
    <row r="95" spans="2:47" s="16" customFormat="1" ht="10.35" hidden="1" customHeight="1" x14ac:dyDescent="0.2">
      <c r="B95" s="15"/>
      <c r="L95" s="15"/>
    </row>
    <row r="96" spans="2:47" s="16" customFormat="1" ht="22.95" hidden="1" customHeight="1" x14ac:dyDescent="0.2">
      <c r="B96" s="15"/>
      <c r="C96" s="52" t="s">
        <v>95</v>
      </c>
      <c r="J96" s="27">
        <f>J118</f>
        <v>0</v>
      </c>
      <c r="L96" s="15"/>
      <c r="AU96" s="6" t="s">
        <v>96</v>
      </c>
    </row>
    <row r="97" spans="2:12" s="54" customFormat="1" ht="24.9" hidden="1" customHeight="1" x14ac:dyDescent="0.2">
      <c r="B97" s="53"/>
      <c r="D97" s="55" t="s">
        <v>199</v>
      </c>
      <c r="E97" s="56"/>
      <c r="F97" s="56"/>
      <c r="G97" s="56"/>
      <c r="H97" s="56"/>
      <c r="I97" s="56"/>
      <c r="J97" s="57">
        <f>J119</f>
        <v>0</v>
      </c>
      <c r="L97" s="53"/>
    </row>
    <row r="98" spans="2:12" s="59" customFormat="1" ht="19.95" hidden="1" customHeight="1" x14ac:dyDescent="0.2">
      <c r="B98" s="58"/>
      <c r="D98" s="60" t="s">
        <v>200</v>
      </c>
      <c r="E98" s="61"/>
      <c r="F98" s="61"/>
      <c r="G98" s="61"/>
      <c r="H98" s="61"/>
      <c r="I98" s="61"/>
      <c r="J98" s="62">
        <f>J120</f>
        <v>0</v>
      </c>
      <c r="L98" s="58"/>
    </row>
    <row r="99" spans="2:12" s="16" customFormat="1" ht="21.75" hidden="1" customHeight="1" x14ac:dyDescent="0.2">
      <c r="B99" s="15"/>
      <c r="L99" s="15"/>
    </row>
    <row r="100" spans="2:12" s="16" customFormat="1" ht="6.9" hidden="1" customHeight="1" x14ac:dyDescent="0.2">
      <c r="B100" s="45"/>
      <c r="C100" s="46"/>
      <c r="D100" s="46"/>
      <c r="E100" s="46"/>
      <c r="F100" s="46"/>
      <c r="G100" s="46"/>
      <c r="H100" s="46"/>
      <c r="I100" s="46"/>
      <c r="J100" s="46"/>
      <c r="K100" s="46"/>
      <c r="L100" s="15"/>
    </row>
    <row r="101" spans="2:12" hidden="1" x14ac:dyDescent="0.2"/>
    <row r="102" spans="2:12" hidden="1" x14ac:dyDescent="0.2"/>
    <row r="103" spans="2:12" hidden="1" x14ac:dyDescent="0.2"/>
    <row r="104" spans="2:12" s="16" customFormat="1" ht="6.9" customHeight="1" x14ac:dyDescent="0.2"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15"/>
    </row>
    <row r="105" spans="2:12" s="16" customFormat="1" ht="24.9" customHeight="1" x14ac:dyDescent="0.2">
      <c r="B105" s="15"/>
      <c r="C105" s="10" t="s">
        <v>100</v>
      </c>
      <c r="L105" s="15"/>
    </row>
    <row r="106" spans="2:12" s="16" customFormat="1" ht="6.9" customHeight="1" x14ac:dyDescent="0.2">
      <c r="B106" s="15"/>
      <c r="L106" s="15"/>
    </row>
    <row r="107" spans="2:12" s="16" customFormat="1" ht="12" customHeight="1" x14ac:dyDescent="0.2">
      <c r="B107" s="15"/>
      <c r="C107" s="12" t="s">
        <v>14</v>
      </c>
      <c r="L107" s="15"/>
    </row>
    <row r="108" spans="2:12" s="16" customFormat="1" ht="26.25" customHeight="1" x14ac:dyDescent="0.2">
      <c r="B108" s="15"/>
      <c r="E108" s="13" t="str">
        <f>E7</f>
        <v>VD Štvanice - oprava povrchových ochran a těsnění hradících trámců PK</v>
      </c>
      <c r="F108" s="14"/>
      <c r="G108" s="14"/>
      <c r="H108" s="14"/>
      <c r="L108" s="15"/>
    </row>
    <row r="109" spans="2:12" s="16" customFormat="1" ht="12" customHeight="1" x14ac:dyDescent="0.2">
      <c r="B109" s="15"/>
      <c r="C109" s="12" t="s">
        <v>90</v>
      </c>
      <c r="L109" s="15"/>
    </row>
    <row r="110" spans="2:12" s="16" customFormat="1" ht="16.5" customHeight="1" x14ac:dyDescent="0.2">
      <c r="B110" s="15"/>
      <c r="E110" s="17" t="str">
        <f>E9</f>
        <v>02 - VON</v>
      </c>
      <c r="F110" s="18"/>
      <c r="G110" s="18"/>
      <c r="H110" s="18"/>
      <c r="L110" s="15"/>
    </row>
    <row r="111" spans="2:12" s="16" customFormat="1" ht="6.9" customHeight="1" x14ac:dyDescent="0.2">
      <c r="B111" s="15"/>
      <c r="L111" s="15"/>
    </row>
    <row r="112" spans="2:12" s="16" customFormat="1" ht="12" customHeight="1" x14ac:dyDescent="0.2">
      <c r="B112" s="15"/>
      <c r="C112" s="12" t="s">
        <v>18</v>
      </c>
      <c r="F112" s="19" t="str">
        <f>F12</f>
        <v>PK Hořín</v>
      </c>
      <c r="I112" s="12" t="s">
        <v>20</v>
      </c>
      <c r="J112" s="20" t="str">
        <f>IF(J12="","",J12)</f>
        <v>7. 9. 2023</v>
      </c>
      <c r="L112" s="15"/>
    </row>
    <row r="113" spans="2:65" s="16" customFormat="1" ht="6.9" customHeight="1" x14ac:dyDescent="0.2">
      <c r="B113" s="15"/>
      <c r="L113" s="15"/>
    </row>
    <row r="114" spans="2:65" s="16" customFormat="1" ht="15.15" customHeight="1" x14ac:dyDescent="0.2">
      <c r="B114" s="15"/>
      <c r="C114" s="12" t="s">
        <v>22</v>
      </c>
      <c r="F114" s="19" t="str">
        <f>E15</f>
        <v>Povodí Vltavy státní podnik</v>
      </c>
      <c r="I114" s="12" t="s">
        <v>28</v>
      </c>
      <c r="J114" s="49" t="str">
        <f>E21</f>
        <v>Ing. M. Klimešová</v>
      </c>
      <c r="L114" s="15"/>
    </row>
    <row r="115" spans="2:65" s="16" customFormat="1" ht="15.15" customHeight="1" x14ac:dyDescent="0.2">
      <c r="B115" s="15"/>
      <c r="C115" s="12" t="s">
        <v>27</v>
      </c>
      <c r="F115" s="19" t="str">
        <f>IF(E18="","",E18)</f>
        <v>Vyplň údaj</v>
      </c>
      <c r="I115" s="12" t="s">
        <v>32</v>
      </c>
      <c r="J115" s="49" t="str">
        <f>E24</f>
        <v>Ing. M. Klimešová</v>
      </c>
      <c r="L115" s="15"/>
    </row>
    <row r="116" spans="2:65" s="16" customFormat="1" ht="10.35" customHeight="1" x14ac:dyDescent="0.2">
      <c r="B116" s="15"/>
      <c r="L116" s="15"/>
    </row>
    <row r="117" spans="2:65" s="71" customFormat="1" ht="29.25" customHeight="1" x14ac:dyDescent="0.2">
      <c r="B117" s="63"/>
      <c r="C117" s="64" t="s">
        <v>101</v>
      </c>
      <c r="D117" s="65" t="s">
        <v>59</v>
      </c>
      <c r="E117" s="65" t="s">
        <v>55</v>
      </c>
      <c r="F117" s="65" t="s">
        <v>56</v>
      </c>
      <c r="G117" s="65" t="s">
        <v>102</v>
      </c>
      <c r="H117" s="65" t="s">
        <v>103</v>
      </c>
      <c r="I117" s="65" t="s">
        <v>104</v>
      </c>
      <c r="J117" s="66" t="s">
        <v>94</v>
      </c>
      <c r="K117" s="67" t="s">
        <v>105</v>
      </c>
      <c r="L117" s="63"/>
      <c r="M117" s="68" t="s">
        <v>1</v>
      </c>
      <c r="N117" s="69" t="s">
        <v>38</v>
      </c>
      <c r="O117" s="69" t="s">
        <v>106</v>
      </c>
      <c r="P117" s="69" t="s">
        <v>107</v>
      </c>
      <c r="Q117" s="69" t="s">
        <v>108</v>
      </c>
      <c r="R117" s="69" t="s">
        <v>109</v>
      </c>
      <c r="S117" s="69" t="s">
        <v>110</v>
      </c>
      <c r="T117" s="70" t="s">
        <v>111</v>
      </c>
    </row>
    <row r="118" spans="2:65" s="16" customFormat="1" ht="22.95" customHeight="1" x14ac:dyDescent="0.3">
      <c r="B118" s="15"/>
      <c r="C118" s="72" t="s">
        <v>112</v>
      </c>
      <c r="J118" s="73">
        <f>BK118</f>
        <v>0</v>
      </c>
      <c r="L118" s="15"/>
      <c r="M118" s="74"/>
      <c r="N118" s="25"/>
      <c r="O118" s="25"/>
      <c r="P118" s="75">
        <f>P119</f>
        <v>0</v>
      </c>
      <c r="Q118" s="25"/>
      <c r="R118" s="75">
        <f>R119</f>
        <v>0</v>
      </c>
      <c r="S118" s="25"/>
      <c r="T118" s="76">
        <f>T119</f>
        <v>0</v>
      </c>
      <c r="AT118" s="6" t="s">
        <v>73</v>
      </c>
      <c r="AU118" s="6" t="s">
        <v>96</v>
      </c>
      <c r="BK118" s="77">
        <f>BK119</f>
        <v>0</v>
      </c>
    </row>
    <row r="119" spans="2:65" s="79" customFormat="1" ht="25.95" customHeight="1" x14ac:dyDescent="0.25">
      <c r="B119" s="78"/>
      <c r="D119" s="80" t="s">
        <v>73</v>
      </c>
      <c r="E119" s="81" t="s">
        <v>201</v>
      </c>
      <c r="F119" s="81" t="s">
        <v>202</v>
      </c>
      <c r="J119" s="82">
        <f>BK119</f>
        <v>0</v>
      </c>
      <c r="L119" s="78"/>
      <c r="M119" s="83"/>
      <c r="P119" s="84">
        <f>P120</f>
        <v>0</v>
      </c>
      <c r="R119" s="84">
        <f>R120</f>
        <v>0</v>
      </c>
      <c r="T119" s="85">
        <f>T120</f>
        <v>0</v>
      </c>
      <c r="AR119" s="80" t="s">
        <v>147</v>
      </c>
      <c r="AT119" s="86" t="s">
        <v>73</v>
      </c>
      <c r="AU119" s="86" t="s">
        <v>74</v>
      </c>
      <c r="AY119" s="80" t="s">
        <v>115</v>
      </c>
      <c r="BK119" s="87">
        <f>BK120</f>
        <v>0</v>
      </c>
    </row>
    <row r="120" spans="2:65" s="79" customFormat="1" ht="22.95" customHeight="1" x14ac:dyDescent="0.25">
      <c r="B120" s="78"/>
      <c r="D120" s="80" t="s">
        <v>73</v>
      </c>
      <c r="E120" s="106" t="s">
        <v>203</v>
      </c>
      <c r="F120" s="106" t="s">
        <v>204</v>
      </c>
      <c r="J120" s="107">
        <f>BK120</f>
        <v>0</v>
      </c>
      <c r="L120" s="78"/>
      <c r="M120" s="83"/>
      <c r="P120" s="84">
        <f>SUM(P121:P123)</f>
        <v>0</v>
      </c>
      <c r="R120" s="84">
        <f>SUM(R121:R123)</f>
        <v>0</v>
      </c>
      <c r="T120" s="85">
        <f>SUM(T121:T123)</f>
        <v>0</v>
      </c>
      <c r="AR120" s="80" t="s">
        <v>147</v>
      </c>
      <c r="AT120" s="86" t="s">
        <v>73</v>
      </c>
      <c r="AU120" s="86" t="s">
        <v>82</v>
      </c>
      <c r="AY120" s="80" t="s">
        <v>115</v>
      </c>
      <c r="BK120" s="87">
        <f>SUM(BK121:BK123)</f>
        <v>0</v>
      </c>
    </row>
    <row r="121" spans="2:65" s="16" customFormat="1" ht="21.75" customHeight="1" x14ac:dyDescent="0.2">
      <c r="B121" s="15"/>
      <c r="C121" s="88" t="s">
        <v>82</v>
      </c>
      <c r="D121" s="88" t="s">
        <v>116</v>
      </c>
      <c r="E121" s="89" t="s">
        <v>205</v>
      </c>
      <c r="F121" s="90" t="s">
        <v>206</v>
      </c>
      <c r="G121" s="91" t="s">
        <v>119</v>
      </c>
      <c r="H121" s="92">
        <v>1</v>
      </c>
      <c r="I121" s="1"/>
      <c r="J121" s="93">
        <f>ROUND(I121*H121,2)</f>
        <v>0</v>
      </c>
      <c r="K121" s="94"/>
      <c r="L121" s="15"/>
      <c r="M121" s="95" t="s">
        <v>1</v>
      </c>
      <c r="N121" s="96" t="s">
        <v>39</v>
      </c>
      <c r="O121" s="97">
        <v>0</v>
      </c>
      <c r="P121" s="97">
        <f>O121*H121</f>
        <v>0</v>
      </c>
      <c r="Q121" s="97">
        <v>0</v>
      </c>
      <c r="R121" s="97">
        <f>Q121*H121</f>
        <v>0</v>
      </c>
      <c r="S121" s="97">
        <v>0</v>
      </c>
      <c r="T121" s="98">
        <f>S121*H121</f>
        <v>0</v>
      </c>
      <c r="AR121" s="99" t="s">
        <v>207</v>
      </c>
      <c r="AT121" s="99" t="s">
        <v>116</v>
      </c>
      <c r="AU121" s="99" t="s">
        <v>85</v>
      </c>
      <c r="AY121" s="6" t="s">
        <v>115</v>
      </c>
      <c r="BE121" s="100">
        <f>IF(N121="základní",J121,0)</f>
        <v>0</v>
      </c>
      <c r="BF121" s="100">
        <f>IF(N121="snížená",J121,0)</f>
        <v>0</v>
      </c>
      <c r="BG121" s="100">
        <f>IF(N121="zákl. přenesená",J121,0)</f>
        <v>0</v>
      </c>
      <c r="BH121" s="100">
        <f>IF(N121="sníž. přenesená",J121,0)</f>
        <v>0</v>
      </c>
      <c r="BI121" s="100">
        <f>IF(N121="nulová",J121,0)</f>
        <v>0</v>
      </c>
      <c r="BJ121" s="6" t="s">
        <v>82</v>
      </c>
      <c r="BK121" s="100">
        <f>ROUND(I121*H121,2)</f>
        <v>0</v>
      </c>
      <c r="BL121" s="6" t="s">
        <v>207</v>
      </c>
      <c r="BM121" s="99" t="s">
        <v>208</v>
      </c>
    </row>
    <row r="122" spans="2:65" s="16" customFormat="1" ht="19.2" x14ac:dyDescent="0.2">
      <c r="B122" s="15"/>
      <c r="D122" s="101" t="s">
        <v>121</v>
      </c>
      <c r="F122" s="102" t="s">
        <v>209</v>
      </c>
      <c r="L122" s="15"/>
      <c r="M122" s="103"/>
      <c r="T122" s="104"/>
      <c r="AT122" s="6" t="s">
        <v>121</v>
      </c>
      <c r="AU122" s="6" t="s">
        <v>85</v>
      </c>
    </row>
    <row r="123" spans="2:65" s="16" customFormat="1" ht="57.6" x14ac:dyDescent="0.2">
      <c r="B123" s="15"/>
      <c r="D123" s="101" t="s">
        <v>123</v>
      </c>
      <c r="F123" s="105" t="s">
        <v>210</v>
      </c>
      <c r="L123" s="15"/>
      <c r="M123" s="125"/>
      <c r="N123" s="126"/>
      <c r="O123" s="126"/>
      <c r="P123" s="126"/>
      <c r="Q123" s="126"/>
      <c r="R123" s="126"/>
      <c r="S123" s="126"/>
      <c r="T123" s="127"/>
      <c r="AT123" s="6" t="s">
        <v>123</v>
      </c>
      <c r="AU123" s="6" t="s">
        <v>85</v>
      </c>
    </row>
    <row r="124" spans="2:65" s="16" customFormat="1" ht="6.9" customHeight="1" x14ac:dyDescent="0.2">
      <c r="B124" s="45"/>
      <c r="C124" s="46"/>
      <c r="D124" s="46"/>
      <c r="E124" s="46"/>
      <c r="F124" s="46"/>
      <c r="G124" s="46"/>
      <c r="H124" s="46"/>
      <c r="I124" s="46"/>
      <c r="J124" s="46"/>
      <c r="K124" s="46"/>
      <c r="L124" s="15"/>
    </row>
  </sheetData>
  <sheetProtection algorithmName="SHA-512" hashValue="3LH5GX2pAKgKf2jwC8wxsFJ3QQfg0tSAc89xGKB7ukpd7K+yxAyoK9TdZVbLXZguKz3jZVe8GpYnpX8icu6tXQ==" saltValue="7iJpmkTeYPP8LSGgzZTJjA==" spinCount="100000" sheet="1" objects="1" scenarios="1"/>
  <autoFilter ref="C117:K123" xr:uid="{00000000-0009-0000-0000-000002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65ECA69B4CC39459CF879808734A6B5" ma:contentTypeVersion="18" ma:contentTypeDescription="Vytvoří nový dokument" ma:contentTypeScope="" ma:versionID="1ff1a2ff228e8496d2cdd54681b8c6d9">
  <xsd:schema xmlns:xsd="http://www.w3.org/2001/XMLSchema" xmlns:xs="http://www.w3.org/2001/XMLSchema" xmlns:p="http://schemas.microsoft.com/office/2006/metadata/properties" xmlns:ns2="29ed0e5a-0378-45b4-a990-92aa170f3820" xmlns:ns3="4df82892-9f05-4115-b8bf-20a77a76b5d2" targetNamespace="http://schemas.microsoft.com/office/2006/metadata/properties" ma:root="true" ma:fieldsID="b8079a8c743d7c1b9f28c862330ab59d" ns2:_="" ns3:_="">
    <xsd:import namespace="29ed0e5a-0378-45b4-a990-92aa170f3820"/>
    <xsd:import namespace="4df82892-9f05-4115-b8bf-20a77a76b5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ed0e5a-0378-45b4-a990-92aa170f38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675c14e7-7a37-4663-861c-1ec0a0fc8f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82892-9f05-4115-b8bf-20a77a76b5d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a4326ac-fbff-448f-9331-72fd366025f5}" ma:internalName="TaxCatchAll" ma:showField="CatchAllData" ma:web="4df82892-9f05-4115-b8bf-20a77a76b5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LengthInSeconds xmlns="29ed0e5a-0378-45b4-a990-92aa170f3820" xsi:nil="true"/>
    <SharedWithUsers xmlns="4df82892-9f05-4115-b8bf-20a77a76b5d2">
      <UserInfo>
        <DisplayName/>
        <AccountId xsi:nil="true"/>
        <AccountType/>
      </UserInfo>
    </SharedWithUsers>
    <lcf76f155ced4ddcb4097134ff3c332f xmlns="29ed0e5a-0378-45b4-a990-92aa170f3820">
      <Terms xmlns="http://schemas.microsoft.com/office/infopath/2007/PartnerControls"/>
    </lcf76f155ced4ddcb4097134ff3c332f>
    <TaxCatchAll xmlns="4df82892-9f05-4115-b8bf-20a77a76b5d2" xsi:nil="true"/>
  </documentManagement>
</p:properties>
</file>

<file path=customXml/itemProps1.xml><?xml version="1.0" encoding="utf-8"?>
<ds:datastoreItem xmlns:ds="http://schemas.openxmlformats.org/officeDocument/2006/customXml" ds:itemID="{34CBDC38-C1AB-4B3E-A2BF-5365A0340CB1}"/>
</file>

<file path=customXml/itemProps2.xml><?xml version="1.0" encoding="utf-8"?>
<ds:datastoreItem xmlns:ds="http://schemas.openxmlformats.org/officeDocument/2006/customXml" ds:itemID="{3EE694B7-2F27-4065-8FC6-9A72A68D55B2}"/>
</file>

<file path=customXml/itemProps3.xml><?xml version="1.0" encoding="utf-8"?>
<ds:datastoreItem xmlns:ds="http://schemas.openxmlformats.org/officeDocument/2006/customXml" ds:itemID="{B3976132-A565-4EEB-B7F4-8FF829A628F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Oprava provizorního ...</vt:lpstr>
      <vt:lpstr>02 - VON</vt:lpstr>
      <vt:lpstr>'01 - Oprava provizorního ...'!Názvy_tisku</vt:lpstr>
      <vt:lpstr>'02 - VON'!Názvy_tisku</vt:lpstr>
      <vt:lpstr>'Rekapitulace stavby'!Názvy_tisku</vt:lpstr>
      <vt:lpstr>'01 - Oprava provizorního ...'!Oblast_tisku</vt:lpstr>
      <vt:lpstr>'02 - VON'!Oblast_tisku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Milada K.</dc:creator>
  <cp:lastModifiedBy>Nový Josef</cp:lastModifiedBy>
  <dcterms:created xsi:type="dcterms:W3CDTF">2023-10-10T09:29:01Z</dcterms:created>
  <dcterms:modified xsi:type="dcterms:W3CDTF">2023-10-19T16:02:08Z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17466200</vt:r8>
  </property>
  <property fmtid="{D5CDD505-2E9C-101B-9397-08002B2CF9AE}" pid="3" name="xd_ProgID">
    <vt:lpwstr/>
  </property>
  <property fmtid="{D5CDD505-2E9C-101B-9397-08002B2CF9AE}" pid="4" name="MediaServiceImageTags">
    <vt:lpwstr/>
  </property>
  <property fmtid="{D5CDD505-2E9C-101B-9397-08002B2CF9AE}" pid="5" name="ContentTypeId">
    <vt:lpwstr>0x010100C65ECA69B4CC39459CF879808734A6B5</vt:lpwstr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_ExtendedDescription">
    <vt:lpwstr/>
  </property>
  <property fmtid="{D5CDD505-2E9C-101B-9397-08002B2CF9AE}" pid="11" name="TriggerFlowInfo">
    <vt:lpwstr/>
  </property>
  <property fmtid="{D5CDD505-2E9C-101B-9397-08002B2CF9AE}" pid="12" name="Jáchym-Záměr">
    <vt:lpwstr>, </vt:lpwstr>
  </property>
  <property fmtid="{D5CDD505-2E9C-101B-9397-08002B2CF9AE}" pid="13" name="xd_Signature">
    <vt:bool>false</vt:bool>
  </property>
  <property fmtid="{D5CDD505-2E9C-101B-9397-08002B2CF9AE}" pid="14" name="_dlc_DocIdItemGuid">
    <vt:lpwstr>8ca11e41-9dd6-42e8-8433-d0f531a2f8ae</vt:lpwstr>
  </property>
</Properties>
</file>